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160.245\Project\U\USF_Series\USFシリーズ　DOC\概算消費電力算出シート\V3\"/>
    </mc:Choice>
  </mc:AlternateContent>
  <bookViews>
    <workbookView xWindow="0" yWindow="0" windowWidth="16380" windowHeight="8196" tabRatio="500"/>
  </bookViews>
  <sheets>
    <sheet name="Calculation Instructions" sheetId="1" r:id="rId1"/>
    <sheet name="Calculation Instructions Origin" sheetId="2" state="hidden" r:id="rId2"/>
    <sheet name="Calculation" sheetId="3" r:id="rId3"/>
    <sheet name="DataTable" sheetId="4" state="hidden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6" i="4" l="1"/>
  <c r="N36" i="4" s="1"/>
  <c r="L35" i="4"/>
  <c r="N35" i="4" s="1"/>
  <c r="L34" i="4"/>
  <c r="N34" i="4" s="1"/>
  <c r="L33" i="4"/>
  <c r="N33" i="4" s="1"/>
  <c r="L32" i="4"/>
  <c r="N32" i="4" s="1"/>
  <c r="L31" i="4"/>
  <c r="N31" i="4" s="1"/>
  <c r="L30" i="4"/>
  <c r="N30" i="4" s="1"/>
  <c r="L29" i="4"/>
  <c r="N29" i="4" s="1"/>
  <c r="L28" i="4"/>
  <c r="N28" i="4" s="1"/>
  <c r="L27" i="4"/>
  <c r="N27" i="4" s="1"/>
  <c r="L26" i="4"/>
  <c r="N26" i="4" s="1"/>
  <c r="L25" i="4"/>
  <c r="N25" i="4" s="1"/>
  <c r="L24" i="4"/>
  <c r="N24" i="4" s="1"/>
  <c r="L23" i="4"/>
  <c r="N23" i="4" s="1"/>
  <c r="L22" i="4"/>
  <c r="N22" i="4" s="1"/>
  <c r="L21" i="4"/>
  <c r="N21" i="4" s="1"/>
  <c r="L20" i="4"/>
  <c r="N20" i="4" s="1"/>
  <c r="L19" i="4"/>
  <c r="N19" i="4" s="1"/>
  <c r="L18" i="4"/>
  <c r="N18" i="4" s="1"/>
  <c r="L17" i="4"/>
  <c r="N17" i="4" s="1"/>
  <c r="L16" i="4"/>
  <c r="N16" i="4" s="1"/>
  <c r="L15" i="4"/>
  <c r="L14" i="4"/>
  <c r="N14" i="4" s="1"/>
  <c r="L13" i="4"/>
  <c r="L12" i="4"/>
  <c r="L11" i="4"/>
  <c r="L10" i="4"/>
  <c r="N10" i="4" s="1"/>
  <c r="L9" i="4"/>
  <c r="L8" i="4"/>
  <c r="L7" i="4"/>
  <c r="L6" i="4"/>
  <c r="L5" i="4"/>
  <c r="L4" i="4"/>
  <c r="M4" i="4"/>
  <c r="M5" i="4"/>
  <c r="M6" i="4"/>
  <c r="M7" i="4"/>
  <c r="M8" i="4"/>
  <c r="M9" i="4"/>
  <c r="M11" i="4"/>
  <c r="M12" i="4"/>
  <c r="M13" i="4"/>
  <c r="N4" i="4"/>
  <c r="N5" i="4"/>
  <c r="N6" i="4"/>
  <c r="N7" i="4"/>
  <c r="N8" i="4"/>
  <c r="N9" i="4"/>
  <c r="N11" i="4"/>
  <c r="N12" i="4"/>
  <c r="N13" i="4"/>
  <c r="N15" i="4"/>
  <c r="K4" i="4"/>
  <c r="K5" i="4"/>
  <c r="K6" i="4"/>
  <c r="K7" i="4"/>
  <c r="K8" i="4"/>
  <c r="K9" i="4"/>
  <c r="K10" i="4"/>
  <c r="M10" i="4" s="1"/>
  <c r="K11" i="4"/>
  <c r="K12" i="4"/>
  <c r="K13" i="4"/>
  <c r="K14" i="4"/>
  <c r="M14" i="4" s="1"/>
  <c r="K15" i="4"/>
  <c r="M15" i="4" s="1"/>
  <c r="K16" i="4"/>
  <c r="M16" i="4" s="1"/>
  <c r="K17" i="4"/>
  <c r="M17" i="4" s="1"/>
  <c r="K18" i="4"/>
  <c r="M18" i="4" s="1"/>
  <c r="K19" i="4"/>
  <c r="M19" i="4" s="1"/>
  <c r="K20" i="4"/>
  <c r="M20" i="4" s="1"/>
  <c r="K21" i="4"/>
  <c r="M21" i="4" s="1"/>
  <c r="K22" i="4"/>
  <c r="M22" i="4" s="1"/>
  <c r="K23" i="4"/>
  <c r="M23" i="4" s="1"/>
  <c r="K24" i="4"/>
  <c r="M24" i="4" s="1"/>
  <c r="K25" i="4"/>
  <c r="M25" i="4" s="1"/>
  <c r="K26" i="4"/>
  <c r="M26" i="4" s="1"/>
  <c r="K27" i="4"/>
  <c r="M27" i="4" s="1"/>
  <c r="K28" i="4"/>
  <c r="M28" i="4" s="1"/>
  <c r="K29" i="4"/>
  <c r="M29" i="4" s="1"/>
  <c r="K30" i="4"/>
  <c r="M30" i="4" s="1"/>
  <c r="K31" i="4"/>
  <c r="M31" i="4" s="1"/>
  <c r="K32" i="4"/>
  <c r="M32" i="4" s="1"/>
  <c r="K33" i="4"/>
  <c r="M33" i="4" s="1"/>
  <c r="K34" i="4"/>
  <c r="M34" i="4" s="1"/>
  <c r="K35" i="4"/>
  <c r="M35" i="4" s="1"/>
  <c r="K36" i="4"/>
  <c r="M36" i="4" s="1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I64" i="4" l="1"/>
  <c r="H65" i="4"/>
  <c r="E65" i="4"/>
  <c r="D65" i="4"/>
  <c r="G65" i="4"/>
  <c r="F65" i="4"/>
  <c r="F54" i="4" l="1"/>
  <c r="B5" i="3" l="1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3" i="4" l="1"/>
  <c r="K43" i="4" s="1"/>
  <c r="I44" i="4"/>
  <c r="K44" i="4" s="1"/>
  <c r="I45" i="4"/>
  <c r="K45" i="4" s="1"/>
  <c r="I46" i="4"/>
  <c r="K46" i="4" s="1"/>
  <c r="I47" i="4"/>
  <c r="K47" i="4" s="1"/>
  <c r="I48" i="4"/>
  <c r="K48" i="4" s="1"/>
  <c r="I49" i="4"/>
  <c r="K49" i="4" s="1"/>
  <c r="I50" i="4"/>
  <c r="K50" i="4" s="1"/>
  <c r="I51" i="4"/>
  <c r="K51" i="4" s="1"/>
  <c r="I52" i="4"/>
  <c r="K52" i="4" s="1"/>
  <c r="I53" i="4"/>
  <c r="K53" i="4" s="1"/>
  <c r="I54" i="4"/>
  <c r="K54" i="4" s="1"/>
  <c r="I55" i="4"/>
  <c r="K55" i="4" s="1"/>
  <c r="I56" i="4"/>
  <c r="K56" i="4" s="1"/>
  <c r="I57" i="4"/>
  <c r="K57" i="4" s="1"/>
  <c r="I58" i="4"/>
  <c r="K58" i="4" s="1"/>
  <c r="I59" i="4"/>
  <c r="K59" i="4" s="1"/>
  <c r="I60" i="4"/>
  <c r="K60" i="4" s="1"/>
  <c r="I61" i="4"/>
  <c r="K61" i="4" s="1"/>
  <c r="I62" i="4"/>
  <c r="K62" i="4" s="1"/>
  <c r="I63" i="4"/>
  <c r="K63" i="4" s="1"/>
  <c r="K64" i="4"/>
  <c r="I42" i="4"/>
  <c r="N3" i="4"/>
  <c r="K42" i="4" l="1"/>
  <c r="M3" i="4"/>
  <c r="K3" i="4"/>
  <c r="L3" i="4"/>
  <c r="F64" i="4" l="1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H40" i="4"/>
  <c r="G40" i="4"/>
  <c r="F40" i="4"/>
  <c r="E40" i="4"/>
  <c r="D40" i="4"/>
  <c r="N37" i="4"/>
  <c r="C34" i="3" s="1"/>
  <c r="I41" i="4" l="1"/>
  <c r="J42" i="4"/>
  <c r="I65" i="4"/>
  <c r="D29" i="3" s="1"/>
  <c r="M37" i="4"/>
  <c r="C33" i="3" s="1"/>
  <c r="K66" i="4"/>
  <c r="I66" i="4" l="1"/>
  <c r="C32" i="3" s="1"/>
</calcChain>
</file>

<file path=xl/sharedStrings.xml><?xml version="1.0" encoding="utf-8"?>
<sst xmlns="http://schemas.openxmlformats.org/spreadsheetml/2006/main" count="337" uniqueCount="165">
  <si>
    <t>Calculation Sheet Instructions</t>
  </si>
  <si>
    <t>Click on the Calculation sheet and follow the procedures at right.</t>
  </si>
  <si>
    <t>Approximate Power Consumption for USF Series Units</t>
  </si>
  <si>
    <t>Computed results will appear at bottom.</t>
  </si>
  <si>
    <t xml:space="preserve">or the total number of modules exceeds available slots. </t>
  </si>
  <si>
    <t xml:space="preserve"> "Notavailable" appears, if a module incompatible with USF frames is selected, </t>
  </si>
  <si>
    <t>USF Series product name</t>
  </si>
  <si>
    <t>Select configuration</t>
  </si>
  <si>
    <t>Frame</t>
  </si>
  <si>
    <t>Power supply voltage</t>
  </si>
  <si>
    <t>240V</t>
  </si>
  <si>
    <t>Frame unit</t>
  </si>
  <si>
    <t>USF-212S</t>
  </si>
  <si>
    <t>Product name</t>
  </si>
  <si>
    <t>No. of inputs</t>
  </si>
  <si>
    <t>No. of outputs</t>
  </si>
  <si>
    <t>Overview</t>
  </si>
  <si>
    <t>USF-212</t>
  </si>
  <si>
    <t>USF-212AS</t>
  </si>
  <si>
    <t>USF-105S</t>
  </si>
  <si>
    <t>Modules</t>
  </si>
  <si>
    <t>USF-1043FS</t>
  </si>
  <si>
    <t>-</t>
  </si>
  <si>
    <t>a</t>
  </si>
  <si>
    <t>USF-106UDC-12G</t>
  </si>
  <si>
    <t>USF-106DC-12G</t>
  </si>
  <si>
    <t>USF-1044UDC</t>
  </si>
  <si>
    <t>USF-105DDA-12G</t>
  </si>
  <si>
    <t>USF-1053DDA</t>
  </si>
  <si>
    <t>USF-1040VEA</t>
  </si>
  <si>
    <t>USF-1100VEA</t>
  </si>
  <si>
    <t>USF-1013MUX</t>
  </si>
  <si>
    <t>USF-1013DEMUX</t>
  </si>
  <si>
    <t>USF-105DADA</t>
  </si>
  <si>
    <t>USF-402AADC</t>
  </si>
  <si>
    <t>USF-108ADA</t>
  </si>
  <si>
    <t>Computed results</t>
  </si>
  <si>
    <t>Maximum power consumption (W)</t>
  </si>
  <si>
    <t>Apparent power (VA)</t>
  </si>
  <si>
    <t>100V</t>
  </si>
  <si>
    <t>120V</t>
  </si>
  <si>
    <t>220V</t>
  </si>
  <si>
    <t>USF-212 + PS</t>
  </si>
  <si>
    <t>USF-212S + PS</t>
  </si>
  <si>
    <t>USF-105S + PS</t>
  </si>
  <si>
    <t>USF-212AS + PS</t>
  </si>
  <si>
    <t>USF-212PS</t>
  </si>
  <si>
    <t>USF-1040VEA + VEAIF</t>
  </si>
  <si>
    <t>USF-1100VEA + VEAIF</t>
  </si>
  <si>
    <t>USF-108ADA + ADAIF</t>
  </si>
  <si>
    <t>Slot Limit</t>
  </si>
  <si>
    <t>UFS-1044UDC</t>
  </si>
  <si>
    <t>UFS-1010VEA</t>
  </si>
  <si>
    <t>UFS-1010VEA + VEAIF</t>
  </si>
  <si>
    <t>UFS-1013MUX</t>
  </si>
  <si>
    <t>UFS-108ADA</t>
  </si>
  <si>
    <t>UFS-108ADA + ADAIF</t>
  </si>
  <si>
    <t>Installed</t>
  </si>
  <si>
    <t>USF-212AS</t>
    <phoneticPr fontId="5"/>
  </si>
  <si>
    <t>USF-212</t>
    <phoneticPr fontId="5"/>
  </si>
  <si>
    <t>*  Optional USF-VEAIF or USF-ADAIF is required to control via LAN.</t>
    <phoneticPr fontId="5"/>
  </si>
  <si>
    <t>USF-105AS</t>
    <phoneticPr fontId="5"/>
  </si>
  <si>
    <t>USF-105AS + PS</t>
    <phoneticPr fontId="5"/>
  </si>
  <si>
    <t>USF-105FS-12G</t>
    <phoneticPr fontId="5"/>
  </si>
  <si>
    <t>USF-106TICO-12G</t>
    <phoneticPr fontId="5"/>
  </si>
  <si>
    <t>USF-111DDA-12G</t>
    <phoneticPr fontId="5"/>
  </si>
  <si>
    <t>USF-101MDX4-12G</t>
    <phoneticPr fontId="5"/>
  </si>
  <si>
    <t>USF-101MDX8-12G</t>
    <phoneticPr fontId="5"/>
  </si>
  <si>
    <t>USF-204ADAC</t>
    <phoneticPr fontId="5"/>
  </si>
  <si>
    <t>USF-1043VM</t>
    <phoneticPr fontId="5"/>
  </si>
  <si>
    <t>Power Consumption</t>
    <phoneticPr fontId="5"/>
  </si>
  <si>
    <t>Apparent Power</t>
    <phoneticPr fontId="5"/>
  </si>
  <si>
    <t>App</t>
    <phoneticPr fontId="5"/>
  </si>
  <si>
    <t>Cons</t>
    <phoneticPr fontId="5"/>
  </si>
  <si>
    <t>Single</t>
    <phoneticPr fontId="5"/>
  </si>
  <si>
    <t>Single</t>
    <phoneticPr fontId="5"/>
  </si>
  <si>
    <t>Sum</t>
    <phoneticPr fontId="5"/>
  </si>
  <si>
    <t>Parameter Value</t>
    <phoneticPr fontId="5"/>
  </si>
  <si>
    <t>Implementation</t>
    <phoneticPr fontId="5"/>
  </si>
  <si>
    <t>Slot</t>
    <phoneticPr fontId="5"/>
  </si>
  <si>
    <t>Air Duct</t>
    <phoneticPr fontId="5"/>
  </si>
  <si>
    <t>Lookup</t>
    <phoneticPr fontId="5"/>
  </si>
  <si>
    <t>USF Series Calculation Sheet (Ver. 3.00)</t>
    <phoneticPr fontId="5"/>
  </si>
  <si>
    <t>None</t>
    <phoneticPr fontId="5"/>
  </si>
  <si>
    <t>Installed</t>
    <phoneticPr fontId="5"/>
  </si>
  <si>
    <t>USF-1043FS</t>
    <phoneticPr fontId="5"/>
  </si>
  <si>
    <t>USF-108ADA + USF-ADAIF</t>
    <phoneticPr fontId="5"/>
  </si>
  <si>
    <t>USF-108ADA</t>
    <phoneticPr fontId="5"/>
  </si>
  <si>
    <t>USF-402AADC</t>
    <phoneticPr fontId="5"/>
  </si>
  <si>
    <t>USF-105DADA</t>
    <phoneticPr fontId="5"/>
  </si>
  <si>
    <t>USF-1013DEMUX</t>
    <phoneticPr fontId="5"/>
  </si>
  <si>
    <t>USF-1013MUX</t>
    <phoneticPr fontId="5"/>
  </si>
  <si>
    <t>USF-1100VEA + USF-VEAIF</t>
    <phoneticPr fontId="5"/>
  </si>
  <si>
    <t>USF-1100VEA</t>
    <phoneticPr fontId="5"/>
  </si>
  <si>
    <t>USF-1040VEA + USF-VEAIF</t>
    <phoneticPr fontId="5"/>
  </si>
  <si>
    <t>USF-1040VEA</t>
    <phoneticPr fontId="5"/>
  </si>
  <si>
    <t>USF-1053DDA</t>
    <phoneticPr fontId="5"/>
  </si>
  <si>
    <t>USF-212</t>
    <phoneticPr fontId="5"/>
  </si>
  <si>
    <t>USF-105FS-12G</t>
    <phoneticPr fontId="5"/>
  </si>
  <si>
    <t>USF-105FS-12G</t>
    <phoneticPr fontId="5"/>
  </si>
  <si>
    <t>USF-106TICO-12G</t>
  </si>
  <si>
    <t>USF-106UDC-12G</t>
    <phoneticPr fontId="5"/>
  </si>
  <si>
    <t>USF-106DC-12G</t>
    <phoneticPr fontId="5"/>
  </si>
  <si>
    <t>USF-106UDC-12G</t>
    <phoneticPr fontId="5"/>
  </si>
  <si>
    <t>USF-106DC-12G</t>
    <phoneticPr fontId="5"/>
  </si>
  <si>
    <t>USF-1044UDC</t>
    <phoneticPr fontId="5"/>
  </si>
  <si>
    <t>USF-105DDA-12G</t>
    <phoneticPr fontId="5"/>
  </si>
  <si>
    <t>USF-111DDA-12G</t>
  </si>
  <si>
    <t>USF-111DDA-12G</t>
    <phoneticPr fontId="5"/>
  </si>
  <si>
    <t>UFF-1043VM</t>
  </si>
  <si>
    <t>UFF-1043VM</t>
    <phoneticPr fontId="5"/>
  </si>
  <si>
    <t>USF-101MDX4-12G</t>
  </si>
  <si>
    <t>USF-101MDX8-12G</t>
  </si>
  <si>
    <t>USF-204ADAC</t>
  </si>
  <si>
    <t>USF-204ADAC</t>
    <phoneticPr fontId="5"/>
  </si>
  <si>
    <t>USF-105AS</t>
    <phoneticPr fontId="5"/>
  </si>
  <si>
    <t>Analog : 4ch</t>
    <phoneticPr fontId="5"/>
  </si>
  <si>
    <t>AES : 2 (4ch)</t>
    <phoneticPr fontId="5"/>
  </si>
  <si>
    <t>3G/HD/SD-SDI: max 6</t>
    <phoneticPr fontId="5"/>
  </si>
  <si>
    <t>3G/HD/SD-SDI: 4
4K: 1 (3G-SDI×4)</t>
    <phoneticPr fontId="5"/>
  </si>
  <si>
    <t>AES : 2 (4ch)</t>
    <phoneticPr fontId="5"/>
  </si>
  <si>
    <t>Audio analog to digital converter</t>
    <phoneticPr fontId="5"/>
  </si>
  <si>
    <t>Two AES / EBU input / outputAudio analog to digital converter</t>
    <phoneticPr fontId="5"/>
  </si>
  <si>
    <t>Digital audio / LTC / Word Clock distributor</t>
    <phoneticPr fontId="5"/>
  </si>
  <si>
    <t>Supports AES input / output 16 channels
12G-SDI compatible 4K audio multi / demultiplexer</t>
    <phoneticPr fontId="5"/>
  </si>
  <si>
    <t>Supports AES input / output 8 channels
12G-SDI compatible 4K audio multi / demultiplexer</t>
    <phoneticPr fontId="5"/>
  </si>
  <si>
    <t>12G-SDI compatible digital video distributor capable of 11 distributed output</t>
    <phoneticPr fontId="5"/>
  </si>
  <si>
    <t>4K up / down converter for 3G / HD / SD-SDI
(4K input / output supports 3G-SDI Quad)</t>
    <phoneticPr fontId="5"/>
  </si>
  <si>
    <t>4K down converter for 12G / 3G / HD-SDI
(4K input supports 12G-SDI Single and 3G-SDI Quad)</t>
    <phoneticPr fontId="5"/>
  </si>
  <si>
    <t>4K up / down converter for 12G / 3G / HD-SDI
(4K input / output supports 12G-SDI Single, 3G-SDI Quad)</t>
    <phoneticPr fontId="5"/>
  </si>
  <si>
    <t>Capable of converting 4K video signals and TICO codec signals Encoder / Decoder</t>
    <phoneticPr fontId="5"/>
  </si>
  <si>
    <t>Frame synchronizer compatible with 12G-SDI</t>
    <phoneticPr fontId="5"/>
  </si>
  <si>
    <t>USF-105S</t>
    <phoneticPr fontId="5"/>
  </si>
  <si>
    <t>USF-105AS</t>
    <phoneticPr fontId="5"/>
  </si>
  <si>
    <t>-</t>
    <phoneticPr fontId="5"/>
  </si>
  <si>
    <t>1
AES : 4 (8ch)</t>
    <phoneticPr fontId="5"/>
  </si>
  <si>
    <t>AES : 1 (2ch)</t>
    <phoneticPr fontId="5"/>
  </si>
  <si>
    <t>AES : 5 (10ch)</t>
    <phoneticPr fontId="5"/>
  </si>
  <si>
    <t>1
AES : max 4 (8ch)</t>
    <phoneticPr fontId="5"/>
  </si>
  <si>
    <t>1
AES : max 8 (16ch)</t>
    <phoneticPr fontId="5"/>
  </si>
  <si>
    <t>3G/HD/SD-SDI: max 6
4K: max 3
(12Gx2, 3G Quad x1)</t>
    <phoneticPr fontId="5"/>
  </si>
  <si>
    <t>Analog : max 2ch</t>
    <phoneticPr fontId="5"/>
  </si>
  <si>
    <t>Analog : max 8ch</t>
    <phoneticPr fontId="5"/>
  </si>
  <si>
    <t>Install 
(a:Available, -:Not Available)</t>
  </si>
  <si>
    <t>* Results calculated assuming 25℃ room temp.</t>
  </si>
  <si>
    <t>a</t>
    <phoneticPr fontId="5"/>
  </si>
  <si>
    <t>a</t>
    <phoneticPr fontId="5"/>
  </si>
  <si>
    <r>
      <rPr>
        <sz val="12"/>
        <rFont val="Webdings"/>
        <family val="1"/>
        <charset val="2"/>
      </rPr>
      <t>a</t>
    </r>
    <r>
      <rPr>
        <sz val="12"/>
        <rFont val="Arial Unicode MS"/>
        <family val="3"/>
        <charset val="128"/>
      </rPr>
      <t>*</t>
    </r>
    <phoneticPr fontId="5"/>
  </si>
  <si>
    <r>
      <rPr>
        <sz val="12"/>
        <rFont val="Webdings"/>
        <family val="1"/>
        <charset val="2"/>
      </rPr>
      <t>a</t>
    </r>
    <r>
      <rPr>
        <sz val="12"/>
        <rFont val="Arial Unicode MS"/>
        <family val="3"/>
        <charset val="128"/>
      </rPr>
      <t>*</t>
    </r>
    <phoneticPr fontId="5"/>
  </si>
  <si>
    <t>3G / HD / SD-SDI digital video distributor with signal monitoring function</t>
    <phoneticPr fontId="5"/>
  </si>
  <si>
    <t>Digital audio multiplexer for 3G / HD / SD-SDI</t>
  </si>
  <si>
    <t>Digital audio demultiplexer supporting 3G / HD / SD-SDI</t>
  </si>
  <si>
    <t>Frame synchronizer for 3G / HD / SD-SDI</t>
  </si>
  <si>
    <t>Digital video distributor for 3G / HD / SD-SDI</t>
  </si>
  <si>
    <t>Digital video distributor compatible with 12G / 3G / HD / SD-SDI</t>
    <phoneticPr fontId="5"/>
  </si>
  <si>
    <t>Frame</t>
    <phoneticPr fontId="5"/>
  </si>
  <si>
    <t>Results</t>
    <phoneticPr fontId="5"/>
  </si>
  <si>
    <t>Cable compensation, with loop through
Analog video / 3 value sink distributor</t>
    <phoneticPr fontId="5"/>
  </si>
  <si>
    <t>Cable compensation, analog video / 3 value sink distributor with loop through + VEA Ethernet interface</t>
    <phoneticPr fontId="5"/>
  </si>
  <si>
    <t>1 input 8 distribution or 2 input 2 distribution available
Analog audio distributor</t>
    <phoneticPr fontId="5"/>
  </si>
  <si>
    <t>1 input 8 distribution or 2 input 2 distribution available
Analog audio distributor + ADA Ethernet interface</t>
    <phoneticPr fontId="5"/>
  </si>
  <si>
    <t>Slot</t>
    <phoneticPr fontId="5"/>
  </si>
  <si>
    <t>Determination 
( Required slots / upper limit )</t>
    <phoneticPr fontId="5"/>
  </si>
  <si>
    <t>※Recommend using Excel 2012 or later.</t>
    <phoneticPr fontId="5"/>
  </si>
  <si>
    <t>3G/HD/SD-SDI: max 5
4K: max 2 
(12Gx1, 3G Quad x1)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</si>
</sst>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0_ "/>
    <numFmt numFmtId="178" formatCode="0_ "/>
  </numFmts>
  <fonts count="14" x14ac:knownFonts="1">
    <font>
      <sz val="12"/>
      <name val="ＭＳ Ｐゴシック"/>
      <family val="2"/>
      <charset val="134"/>
    </font>
    <font>
      <sz val="12"/>
      <name val="Arial"/>
      <family val="2"/>
      <charset val="1"/>
    </font>
    <font>
      <sz val="12"/>
      <name val="Arial Unicode MS"/>
      <family val="3"/>
      <charset val="128"/>
    </font>
    <font>
      <b/>
      <sz val="12"/>
      <name val="ＭＳ Ｐゴシック"/>
      <family val="2"/>
      <charset val="134"/>
    </font>
    <font>
      <sz val="12"/>
      <name val="ＭＳ Ｐゴシック"/>
      <family val="2"/>
      <charset val="1"/>
    </font>
    <font>
      <sz val="6"/>
      <name val="ＭＳ Ｐゴシック"/>
      <family val="3"/>
      <charset val="128"/>
    </font>
    <font>
      <b/>
      <sz val="14"/>
      <name val="Arial Unicode MS"/>
      <family val="3"/>
      <charset val="128"/>
    </font>
    <font>
      <sz val="12"/>
      <color theme="1"/>
      <name val="Arial Unicode MS"/>
      <family val="3"/>
      <charset val="128"/>
    </font>
    <font>
      <sz val="12"/>
      <color theme="1" tint="0.499984740745262"/>
      <name val="Arial Unicode MS"/>
      <family val="3"/>
      <charset val="128"/>
    </font>
    <font>
      <b/>
      <sz val="12"/>
      <name val="Arial Unicode MS"/>
      <family val="3"/>
      <charset val="128"/>
    </font>
    <font>
      <sz val="12"/>
      <name val="Webdings"/>
      <family val="1"/>
      <charset val="2"/>
    </font>
    <font>
      <b/>
      <sz val="16"/>
      <name val="Arial"/>
      <family val="2"/>
      <charset val="1"/>
    </font>
    <font>
      <b/>
      <sz val="10"/>
      <color rgb="FFFF0000"/>
      <name val="Arial"/>
      <family val="2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medium">
        <color auto="1"/>
      </diagonal>
    </border>
  </borders>
  <cellStyleXfs count="2">
    <xf numFmtId="0" fontId="0" fillId="0" borderId="0">
      <alignment vertical="center"/>
    </xf>
    <xf numFmtId="0" fontId="3" fillId="0" borderId="1">
      <alignment horizontal="center" vertical="center"/>
      <protection hidden="1"/>
    </xf>
  </cellStyleXfs>
  <cellXfs count="10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Protection="1">
      <alignment vertical="center"/>
      <protection hidden="1"/>
    </xf>
    <xf numFmtId="0" fontId="0" fillId="0" borderId="0" xfId="0" applyFont="1">
      <alignment vertical="center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Font="1" applyFill="1" applyBorder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177" fontId="0" fillId="0" borderId="1" xfId="0" applyNumberFormat="1" applyFont="1" applyFill="1" applyBorder="1" applyProtection="1">
      <alignment vertical="center"/>
      <protection hidden="1"/>
    </xf>
    <xf numFmtId="0" fontId="4" fillId="0" borderId="1" xfId="0" applyFont="1" applyFill="1" applyBorder="1" applyProtection="1">
      <alignment vertical="center"/>
      <protection hidden="1"/>
    </xf>
    <xf numFmtId="0" fontId="0" fillId="0" borderId="12" xfId="0" applyFont="1" applyFill="1" applyBorder="1" applyProtection="1">
      <alignment vertical="center"/>
      <protection hidden="1"/>
    </xf>
    <xf numFmtId="177" fontId="0" fillId="0" borderId="12" xfId="0" applyNumberFormat="1" applyFont="1" applyFill="1" applyBorder="1" applyProtection="1">
      <alignment vertical="center"/>
      <protection hidden="1"/>
    </xf>
    <xf numFmtId="0" fontId="0" fillId="0" borderId="0" xfId="0" applyFont="1" applyFill="1" applyBorder="1" applyProtection="1">
      <alignment vertical="center"/>
      <protection hidden="1"/>
    </xf>
    <xf numFmtId="177" fontId="0" fillId="0" borderId="13" xfId="0" applyNumberFormat="1" applyFont="1" applyFill="1" applyBorder="1" applyProtection="1">
      <alignment vertical="center"/>
      <protection hidden="1"/>
    </xf>
    <xf numFmtId="0" fontId="0" fillId="0" borderId="11" xfId="0" applyFont="1" applyFill="1" applyBorder="1" applyAlignment="1" applyProtection="1">
      <alignment horizontal="center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178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right" vertical="center"/>
      <protection hidden="1"/>
    </xf>
    <xf numFmtId="0" fontId="0" fillId="0" borderId="1" xfId="0" applyNumberFormat="1" applyFont="1" applyFill="1" applyBorder="1" applyProtection="1">
      <alignment vertical="center"/>
      <protection hidden="1"/>
    </xf>
    <xf numFmtId="0" fontId="0" fillId="0" borderId="14" xfId="0" applyNumberFormat="1" applyFont="1" applyFill="1" applyBorder="1" applyProtection="1">
      <alignment vertical="center"/>
      <protection hidden="1"/>
    </xf>
    <xf numFmtId="0" fontId="0" fillId="0" borderId="12" xfId="0" applyNumberFormat="1" applyFont="1" applyFill="1" applyBorder="1" applyProtection="1">
      <alignment vertical="center"/>
      <protection hidden="1"/>
    </xf>
    <xf numFmtId="0" fontId="0" fillId="0" borderId="15" xfId="0" applyNumberFormat="1" applyFont="1" applyFill="1" applyBorder="1" applyProtection="1">
      <alignment vertical="center"/>
      <protection hidden="1"/>
    </xf>
    <xf numFmtId="0" fontId="0" fillId="0" borderId="13" xfId="0" applyFont="1" applyFill="1" applyBorder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left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0" fillId="0" borderId="13" xfId="0" applyFont="1" applyFill="1" applyBorder="1" applyAlignment="1" applyProtection="1">
      <alignment horizontal="center" vertical="center"/>
      <protection hidden="1"/>
    </xf>
    <xf numFmtId="178" fontId="0" fillId="0" borderId="1" xfId="0" applyNumberFormat="1" applyFont="1" applyFill="1" applyBorder="1" applyProtection="1">
      <alignment vertical="center"/>
      <protection hidden="1"/>
    </xf>
    <xf numFmtId="0" fontId="0" fillId="0" borderId="13" xfId="0" applyNumberFormat="1" applyFont="1" applyFill="1" applyBorder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0" xfId="0" applyFont="1">
      <alignment vertical="center"/>
    </xf>
    <xf numFmtId="0" fontId="2" fillId="0" borderId="4" xfId="0" applyFont="1" applyBorder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Protection="1">
      <alignment vertical="center"/>
      <protection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0" fontId="2" fillId="0" borderId="7" xfId="0" applyFont="1" applyBorder="1" applyProtection="1">
      <alignment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>
      <alignment vertical="center"/>
    </xf>
    <xf numFmtId="0" fontId="2" fillId="0" borderId="19" xfId="0" applyFont="1" applyBorder="1" applyAlignment="1" applyProtection="1">
      <alignment vertical="center" wrapText="1"/>
      <protection hidden="1"/>
    </xf>
    <xf numFmtId="0" fontId="7" fillId="0" borderId="19" xfId="0" applyFont="1" applyBorder="1" applyAlignment="1">
      <alignment vertical="center" wrapText="1"/>
    </xf>
    <xf numFmtId="0" fontId="2" fillId="0" borderId="9" xfId="0" applyFont="1" applyBorder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 wrapText="1"/>
      <protection hidden="1"/>
    </xf>
    <xf numFmtId="0" fontId="2" fillId="0" borderId="1" xfId="0" applyFont="1" applyBorder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locked="0" hidden="1"/>
    </xf>
    <xf numFmtId="0" fontId="2" fillId="3" borderId="7" xfId="0" applyFont="1" applyFill="1" applyBorder="1" applyAlignment="1" applyProtection="1">
      <alignment horizontal="center" vertical="center"/>
      <protection locked="0" hidden="1"/>
    </xf>
    <xf numFmtId="0" fontId="2" fillId="3" borderId="9" xfId="0" applyFont="1" applyFill="1" applyBorder="1" applyAlignment="1" applyProtection="1">
      <alignment horizontal="center" vertical="center"/>
      <protection locked="0"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11" fillId="0" borderId="0" xfId="0" applyFont="1" applyProtection="1">
      <alignment vertical="center"/>
    </xf>
    <xf numFmtId="0" fontId="12" fillId="0" borderId="0" xfId="0" applyFont="1">
      <alignment vertical="center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Protection="1">
      <alignment vertical="center"/>
      <protection hidden="1"/>
    </xf>
    <xf numFmtId="0" fontId="2" fillId="0" borderId="27" xfId="0" applyFont="1" applyBorder="1" applyProtection="1">
      <alignment vertical="center"/>
      <protection hidden="1"/>
    </xf>
    <xf numFmtId="0" fontId="2" fillId="0" borderId="28" xfId="0" applyFont="1" applyBorder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2" fillId="0" borderId="2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9" fillId="0" borderId="14" xfId="1" applyFont="1" applyBorder="1" applyAlignment="1">
      <alignment horizontal="center" vertical="center"/>
      <protection hidden="1"/>
    </xf>
    <xf numFmtId="0" fontId="0" fillId="0" borderId="13" xfId="0" applyBorder="1" applyAlignment="1">
      <alignment vertical="center"/>
    </xf>
    <xf numFmtId="176" fontId="2" fillId="0" borderId="14" xfId="0" applyNumberFormat="1" applyFont="1" applyBorder="1" applyAlignment="1" applyProtection="1">
      <alignment vertical="center"/>
      <protection hidden="1"/>
    </xf>
    <xf numFmtId="0" fontId="0" fillId="0" borderId="14" xfId="0" applyFont="1" applyFill="1" applyBorder="1" applyAlignment="1" applyProtection="1">
      <alignment horizontal="left" vertical="center"/>
      <protection hidden="1"/>
    </xf>
    <xf numFmtId="0" fontId="0" fillId="0" borderId="16" xfId="0" applyFont="1" applyFill="1" applyBorder="1" applyAlignment="1" applyProtection="1">
      <alignment horizontal="left" vertical="center"/>
      <protection hidden="1"/>
    </xf>
    <xf numFmtId="0" fontId="0" fillId="0" borderId="13" xfId="0" applyFont="1" applyFill="1" applyBorder="1" applyAlignment="1" applyProtection="1">
      <alignment horizontal="left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0" fillId="0" borderId="16" xfId="0" applyFont="1" applyFill="1" applyBorder="1" applyAlignment="1" applyProtection="1">
      <alignment horizontal="center" vertical="center"/>
      <protection hidden="1"/>
    </xf>
    <xf numFmtId="0" fontId="0" fillId="0" borderId="13" xfId="0" applyFont="1" applyFill="1" applyBorder="1" applyAlignment="1" applyProtection="1">
      <alignment horizontal="center" vertical="center"/>
      <protection hidden="1"/>
    </xf>
    <xf numFmtId="0" fontId="0" fillId="0" borderId="14" xfId="0" applyFont="1" applyFill="1" applyBorder="1" applyProtection="1">
      <alignment vertical="center"/>
      <protection hidden="1"/>
    </xf>
    <xf numFmtId="0" fontId="0" fillId="0" borderId="16" xfId="0" applyFont="1" applyFill="1" applyBorder="1" applyProtection="1">
      <alignment vertical="center"/>
      <protection hidden="1"/>
    </xf>
    <xf numFmtId="0" fontId="0" fillId="0" borderId="13" xfId="0" applyFont="1" applyFill="1" applyBorder="1" applyProtection="1">
      <alignment vertical="center"/>
      <protection hidden="1"/>
    </xf>
    <xf numFmtId="0" fontId="13" fillId="0" borderId="0" xfId="0" applyFont="1" applyProtection="1">
      <alignment vertical="center"/>
    </xf>
  </cellXfs>
  <cellStyles count="2">
    <cellStyle name="説明文" xfId="1" builtinId="53" customBuiltin="1"/>
    <cellStyle name="標準" xfId="0" builtinId="0"/>
  </cellStyles>
  <dxfs count="4">
    <dxf>
      <font>
        <b val="0"/>
        <i val="0"/>
        <color theme="1" tint="0.499984740745262"/>
      </font>
      <fill>
        <patternFill>
          <bgColor theme="2" tint="-9.9948118533890809E-2"/>
        </patternFill>
      </fill>
    </dxf>
    <dxf>
      <font>
        <b val="0"/>
        <i val="0"/>
        <color theme="1" tint="0.499984740745262"/>
      </font>
      <fill>
        <patternFill>
          <bgColor theme="2" tint="-9.9948118533890809E-2"/>
        </patternFill>
      </fill>
    </dxf>
    <dxf>
      <font>
        <b val="0"/>
        <i val="0"/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7620</xdr:colOff>
      <xdr:row>61</xdr:row>
      <xdr:rowOff>7620</xdr:rowOff>
    </xdr:to>
    <xdr:pic>
      <xdr:nvPicPr>
        <xdr:cNvPr id="558" name="図 5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71460" cy="11308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118948</xdr:colOff>
      <xdr:row>4</xdr:row>
      <xdr:rowOff>187215</xdr:rowOff>
    </xdr:from>
    <xdr:to>
      <xdr:col>10</xdr:col>
      <xdr:colOff>25163</xdr:colOff>
      <xdr:row>6</xdr:row>
      <xdr:rowOff>103756</xdr:rowOff>
    </xdr:to>
    <xdr:sp macro="" textlink="">
      <xdr:nvSpPr>
        <xdr:cNvPr id="2" name="CustomShape 1"/>
        <xdr:cNvSpPr/>
      </xdr:nvSpPr>
      <xdr:spPr>
        <a:xfrm>
          <a:off x="4698645" y="1018488"/>
          <a:ext cx="1868942" cy="293692"/>
        </a:xfrm>
        <a:prstGeom prst="wedgeRectCallout">
          <a:avLst>
            <a:gd name="adj1" fmla="val -74712"/>
            <a:gd name="adj2" fmla="val 71355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Times New Roman"/>
            </a:rPr>
            <a:t>Click here to select voltage.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6</xdr:col>
      <xdr:colOff>263236</xdr:colOff>
      <xdr:row>10</xdr:row>
      <xdr:rowOff>138545</xdr:rowOff>
    </xdr:from>
    <xdr:to>
      <xdr:col>7</xdr:col>
      <xdr:colOff>59193</xdr:colOff>
      <xdr:row>48</xdr:row>
      <xdr:rowOff>124690</xdr:rowOff>
    </xdr:to>
    <xdr:sp macro="" textlink="">
      <xdr:nvSpPr>
        <xdr:cNvPr id="3" name="CustomShape 1"/>
        <xdr:cNvSpPr/>
      </xdr:nvSpPr>
      <xdr:spPr>
        <a:xfrm>
          <a:off x="4170218" y="2050472"/>
          <a:ext cx="447120" cy="6871854"/>
        </a:xfrm>
        <a:prstGeom prst="rightBracket">
          <a:avLst>
            <a:gd name="adj" fmla="val 180339"/>
          </a:avLst>
        </a:prstGeom>
        <a:noFill/>
        <a:ln w="2232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7</xdr:col>
      <xdr:colOff>368023</xdr:colOff>
      <xdr:row>25</xdr:row>
      <xdr:rowOff>34457</xdr:rowOff>
    </xdr:from>
    <xdr:to>
      <xdr:col>10</xdr:col>
      <xdr:colOff>116564</xdr:colOff>
      <xdr:row>30</xdr:row>
      <xdr:rowOff>69197</xdr:rowOff>
    </xdr:to>
    <xdr:sp macro="" textlink="">
      <xdr:nvSpPr>
        <xdr:cNvPr id="4" name="CustomShape 1"/>
        <xdr:cNvSpPr/>
      </xdr:nvSpPr>
      <xdr:spPr>
        <a:xfrm>
          <a:off x="4926168" y="4648021"/>
          <a:ext cx="1702032" cy="935285"/>
        </a:xfrm>
        <a:prstGeom prst="wedgeRectCallout">
          <a:avLst>
            <a:gd name="adj1" fmla="val -57862"/>
            <a:gd name="adj2" fmla="val -31039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Times New Roman"/>
            </a:rPr>
            <a:t>Click each cell to enter the number of modules to mount.</a:t>
          </a:r>
        </a:p>
        <a:p>
          <a:pPr>
            <a:lnSpc>
              <a:spcPct val="100000"/>
            </a:lnSpc>
          </a:pPr>
          <a:r>
            <a:rPr lang="en-US" altLang="ja-JP" sz="1100" b="0" strike="noStrike" spc="-1">
              <a:latin typeface="Times New Roman"/>
            </a:rPr>
            <a:t>The</a:t>
          </a:r>
          <a:r>
            <a:rPr lang="ja-JP" altLang="en-US" sz="1100" b="0" strike="noStrike" spc="-1">
              <a:latin typeface="Times New Roman"/>
            </a:rPr>
            <a:t> </a:t>
          </a:r>
          <a:r>
            <a:rPr lang="en-US" altLang="ja-JP" sz="1100" b="0" strike="noStrike" spc="-1">
              <a:latin typeface="Times New Roman"/>
            </a:rPr>
            <a:t>module on yellow</a:t>
          </a:r>
          <a:r>
            <a:rPr lang="en-US" altLang="ja-JP" sz="1100" b="0" strike="noStrike" spc="-1" baseline="0">
              <a:latin typeface="Times New Roman"/>
            </a:rPr>
            <a:t> cell</a:t>
          </a:r>
          <a:r>
            <a:rPr lang="ja-JP" altLang="en-US" sz="1100" b="0" strike="noStrike" spc="-1">
              <a:latin typeface="Times New Roman"/>
            </a:rPr>
            <a:t> </a:t>
          </a:r>
          <a:r>
            <a:rPr lang="en-US" altLang="ja-JP" sz="1100" b="0" strike="noStrike" spc="-1">
              <a:latin typeface="Times New Roman"/>
            </a:rPr>
            <a:t>can</a:t>
          </a:r>
          <a:r>
            <a:rPr lang="en-US" altLang="ja-JP" sz="1100" b="0" strike="noStrike" spc="-1" baseline="0">
              <a:latin typeface="Times New Roman"/>
            </a:rPr>
            <a:t> install.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6</xdr:col>
      <xdr:colOff>565379</xdr:colOff>
      <xdr:row>50</xdr:row>
      <xdr:rowOff>78301</xdr:rowOff>
    </xdr:from>
    <xdr:to>
      <xdr:col>10</xdr:col>
      <xdr:colOff>28260</xdr:colOff>
      <xdr:row>53</xdr:row>
      <xdr:rowOff>22752</xdr:rowOff>
    </xdr:to>
    <xdr:sp macro="" textlink="">
      <xdr:nvSpPr>
        <xdr:cNvPr id="5" name="CustomShape 1"/>
        <xdr:cNvSpPr/>
      </xdr:nvSpPr>
      <xdr:spPr>
        <a:xfrm>
          <a:off x="4472361" y="9236156"/>
          <a:ext cx="2067535" cy="484778"/>
        </a:xfrm>
        <a:prstGeom prst="wedgeRectCallout">
          <a:avLst>
            <a:gd name="adj1" fmla="val -64828"/>
            <a:gd name="adj2" fmla="val 7709"/>
          </a:avLst>
        </a:prstGeom>
        <a:solidFill>
          <a:srgbClr val="FFC000"/>
        </a:soli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Times New Roman"/>
            </a:rPr>
            <a:t>Results are displayed here.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latin typeface="Times New Roman"/>
            </a:rPr>
            <a:t>( Required slots / upper limit )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134342</xdr:colOff>
      <xdr:row>6</xdr:row>
      <xdr:rowOff>111693</xdr:rowOff>
    </xdr:from>
    <xdr:to>
      <xdr:col>10</xdr:col>
      <xdr:colOff>46418</xdr:colOff>
      <xdr:row>9</xdr:row>
      <xdr:rowOff>8404</xdr:rowOff>
    </xdr:to>
    <xdr:sp macro="" textlink="">
      <xdr:nvSpPr>
        <xdr:cNvPr id="6" name="CustomShape 1"/>
        <xdr:cNvSpPr/>
      </xdr:nvSpPr>
      <xdr:spPr>
        <a:xfrm>
          <a:off x="4714039" y="1320117"/>
          <a:ext cx="1874803" cy="450893"/>
        </a:xfrm>
        <a:prstGeom prst="wedgeRectCallout">
          <a:avLst>
            <a:gd name="adj1" fmla="val -74472"/>
            <a:gd name="adj2" fmla="val 5246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Times New Roman"/>
            </a:rPr>
            <a:t>Click here to select USF frame.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140044</xdr:colOff>
      <xdr:row>9</xdr:row>
      <xdr:rowOff>54208</xdr:rowOff>
    </xdr:from>
    <xdr:to>
      <xdr:col>10</xdr:col>
      <xdr:colOff>51725</xdr:colOff>
      <xdr:row>12</xdr:row>
      <xdr:rowOff>21551</xdr:rowOff>
    </xdr:to>
    <xdr:sp macro="" textlink="">
      <xdr:nvSpPr>
        <xdr:cNvPr id="7" name="CustomShape 1"/>
        <xdr:cNvSpPr/>
      </xdr:nvSpPr>
      <xdr:spPr>
        <a:xfrm>
          <a:off x="4719741" y="1816814"/>
          <a:ext cx="1874408" cy="521525"/>
        </a:xfrm>
        <a:prstGeom prst="wedgeRectCallout">
          <a:avLst>
            <a:gd name="adj1" fmla="val -74397"/>
            <a:gd name="adj2" fmla="val -53360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Times New Roman"/>
            </a:rPr>
            <a:t>Click here to select whether to use a redundant power supply.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45720</xdr:colOff>
      <xdr:row>5</xdr:row>
      <xdr:rowOff>175260</xdr:rowOff>
    </xdr:from>
    <xdr:to>
      <xdr:col>6</xdr:col>
      <xdr:colOff>426720</xdr:colOff>
      <xdr:row>46</xdr:row>
      <xdr:rowOff>53340</xdr:rowOff>
    </xdr:to>
    <xdr:sp macro="" textlink="">
      <xdr:nvSpPr>
        <xdr:cNvPr id="2050" name="AutoShape 2"/>
        <xdr:cNvSpPr>
          <a:spLocks noChangeAspect="1" noChangeArrowheads="1"/>
        </xdr:cNvSpPr>
      </xdr:nvSpPr>
      <xdr:spPr bwMode="auto">
        <a:xfrm>
          <a:off x="701040" y="1188720"/>
          <a:ext cx="3657600" cy="739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4</xdr:row>
      <xdr:rowOff>152403</xdr:rowOff>
    </xdr:from>
    <xdr:to>
      <xdr:col>7</xdr:col>
      <xdr:colOff>1</xdr:colOff>
      <xdr:row>56</xdr:row>
      <xdr:rowOff>110837</xdr:rowOff>
    </xdr:to>
    <xdr:pic>
      <xdr:nvPicPr>
        <xdr:cNvPr id="11" name="図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5"/>
        <a:stretch/>
      </xdr:blipFill>
      <xdr:spPr bwMode="auto">
        <a:xfrm>
          <a:off x="1" y="990603"/>
          <a:ext cx="4533900" cy="986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6"/>
  <sheetViews>
    <sheetView showGridLines="0" tabSelected="1" zoomScaleNormal="100" workbookViewId="0">
      <selection activeCell="M1" sqref="M1"/>
    </sheetView>
  </sheetViews>
  <sheetFormatPr defaultRowHeight="14.4" x14ac:dyDescent="0.2"/>
  <cols>
    <col min="1" max="1025" width="8.59765625" customWidth="1"/>
  </cols>
  <sheetData>
    <row r="1" spans="1:2" ht="21" x14ac:dyDescent="0.2">
      <c r="A1" s="70"/>
    </row>
    <row r="2" spans="1:2" x14ac:dyDescent="0.2">
      <c r="A2" s="71"/>
    </row>
    <row r="3" spans="1:2" ht="15" x14ac:dyDescent="0.2">
      <c r="A3" s="1"/>
    </row>
    <row r="4" spans="1:2" x14ac:dyDescent="0.2">
      <c r="A4" s="2"/>
    </row>
    <row r="5" spans="1:2" ht="15" x14ac:dyDescent="0.2">
      <c r="B5" s="1"/>
    </row>
    <row r="38" spans="1:18" ht="15" x14ac:dyDescent="0.2">
      <c r="J38" s="1"/>
      <c r="K38" s="1"/>
      <c r="L38" s="1"/>
      <c r="M38" s="1"/>
      <c r="N38" s="1"/>
      <c r="O38" s="1"/>
      <c r="P38" s="1"/>
      <c r="Q38" s="1"/>
      <c r="R38" s="1"/>
    </row>
    <row r="39" spans="1:18" ht="15" x14ac:dyDescent="0.2">
      <c r="J39" s="1"/>
      <c r="K39" s="1"/>
      <c r="L39" s="1"/>
      <c r="M39" s="1"/>
      <c r="N39" s="1"/>
      <c r="O39" s="1"/>
      <c r="P39" s="1"/>
      <c r="Q39" s="1"/>
      <c r="R39" s="1"/>
    </row>
    <row r="40" spans="1:18" ht="15" x14ac:dyDescent="0.2">
      <c r="J40" s="1"/>
      <c r="K40" s="1"/>
      <c r="L40" s="1"/>
      <c r="M40" s="1"/>
      <c r="N40" s="1"/>
      <c r="O40" s="1"/>
      <c r="P40" s="1"/>
      <c r="Q40" s="1"/>
      <c r="R40" s="1"/>
    </row>
    <row r="44" spans="1:18" ht="15" x14ac:dyDescent="0.2">
      <c r="A44" s="1"/>
    </row>
    <row r="45" spans="1:18" ht="15" x14ac:dyDescent="0.2">
      <c r="A45" s="1"/>
    </row>
    <row r="46" spans="1:18" ht="15" x14ac:dyDescent="0.2">
      <c r="A46" s="1"/>
    </row>
  </sheetData>
  <sheetProtection algorithmName="SHA-512" hashValue="T1lWiatyz6ABx5dvjRiMTbIlFfEE+tknjoBOEfNf8fbbwPhTPKCC8oUIwskXr2DeNEAQ//d33B92uKzVolhjDw==" saltValue="x4AhvaiVvgfVD60Pl6SKJA==" spinCount="100000" sheet="1" objects="1" scenarios="1"/>
  <phoneticPr fontId="5"/>
  <pageMargins left="0.75" right="0.75" top="1" bottom="1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8"/>
  <sheetViews>
    <sheetView showGridLines="0" topLeftCell="A33" zoomScale="40" zoomScaleNormal="40" workbookViewId="0">
      <selection activeCell="L61" sqref="A1:L61"/>
    </sheetView>
  </sheetViews>
  <sheetFormatPr defaultRowHeight="14.4" x14ac:dyDescent="0.2"/>
  <cols>
    <col min="1" max="1025" width="8.59765625" customWidth="1"/>
  </cols>
  <sheetData>
    <row r="1" spans="1:2" ht="21" x14ac:dyDescent="0.2">
      <c r="A1" s="70" t="s">
        <v>0</v>
      </c>
    </row>
    <row r="2" spans="1:2" x14ac:dyDescent="0.2">
      <c r="A2" s="106" t="s">
        <v>163</v>
      </c>
    </row>
    <row r="3" spans="1:2" ht="15" x14ac:dyDescent="0.2">
      <c r="A3" s="1" t="s">
        <v>1</v>
      </c>
    </row>
    <row r="4" spans="1:2" x14ac:dyDescent="0.2">
      <c r="A4" s="2"/>
    </row>
    <row r="5" spans="1:2" ht="15" x14ac:dyDescent="0.2">
      <c r="B5" s="1" t="s">
        <v>2</v>
      </c>
    </row>
    <row r="27" spans="2:2" x14ac:dyDescent="0.2">
      <c r="B27" s="3"/>
    </row>
    <row r="28" spans="2:2" x14ac:dyDescent="0.2">
      <c r="B28" s="3"/>
    </row>
    <row r="29" spans="2:2" x14ac:dyDescent="0.2">
      <c r="B29" s="3"/>
    </row>
    <row r="30" spans="2:2" x14ac:dyDescent="0.2">
      <c r="B30" s="3"/>
    </row>
    <row r="31" spans="2:2" x14ac:dyDescent="0.2">
      <c r="B31" s="3"/>
    </row>
    <row r="32" spans="2:2" x14ac:dyDescent="0.2">
      <c r="B32" s="3"/>
    </row>
    <row r="33" spans="2:18" x14ac:dyDescent="0.2">
      <c r="B33" s="3"/>
    </row>
    <row r="34" spans="2:18" x14ac:dyDescent="0.2">
      <c r="B34" s="3"/>
    </row>
    <row r="35" spans="2:18" x14ac:dyDescent="0.2">
      <c r="B35" s="3"/>
    </row>
    <row r="36" spans="2:18" x14ac:dyDescent="0.2">
      <c r="B36" s="3"/>
    </row>
    <row r="37" spans="2:18" x14ac:dyDescent="0.2">
      <c r="B37" s="3"/>
    </row>
    <row r="38" spans="2:18" x14ac:dyDescent="0.2">
      <c r="B38" s="3"/>
    </row>
    <row r="39" spans="2:18" ht="15" x14ac:dyDescent="0.2">
      <c r="J39" s="1"/>
      <c r="K39" s="1"/>
      <c r="L39" s="1"/>
      <c r="M39" s="1"/>
      <c r="N39" s="1"/>
      <c r="O39" s="1"/>
      <c r="P39" s="1"/>
      <c r="Q39" s="1"/>
      <c r="R39" s="1"/>
    </row>
    <row r="40" spans="2:18" ht="15" x14ac:dyDescent="0.2">
      <c r="J40" s="1"/>
      <c r="K40" s="1"/>
      <c r="L40" s="1"/>
      <c r="M40" s="1"/>
      <c r="N40" s="1"/>
      <c r="O40" s="1"/>
      <c r="P40" s="1"/>
      <c r="Q40" s="1"/>
      <c r="R40" s="1"/>
    </row>
    <row r="41" spans="2:18" ht="15" x14ac:dyDescent="0.2">
      <c r="J41" s="1"/>
      <c r="K41" s="1"/>
      <c r="L41" s="1"/>
      <c r="M41" s="1"/>
      <c r="N41" s="1"/>
      <c r="O41" s="1"/>
      <c r="P41" s="1"/>
      <c r="Q41" s="1"/>
      <c r="R41" s="1"/>
    </row>
    <row r="56" spans="1:1" ht="15" x14ac:dyDescent="0.2">
      <c r="A56" s="1" t="s">
        <v>3</v>
      </c>
    </row>
    <row r="57" spans="1:1" ht="15" x14ac:dyDescent="0.2">
      <c r="A57" s="1" t="s">
        <v>5</v>
      </c>
    </row>
    <row r="58" spans="1:1" ht="15" x14ac:dyDescent="0.2">
      <c r="A58" s="1" t="s">
        <v>4</v>
      </c>
    </row>
  </sheetData>
  <phoneticPr fontId="5"/>
  <pageMargins left="0.75" right="0.75" top="1" bottom="1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7"/>
  <sheetViews>
    <sheetView showGridLines="0" zoomScaleNormal="100" workbookViewId="0">
      <selection sqref="A1:E1"/>
    </sheetView>
  </sheetViews>
  <sheetFormatPr defaultRowHeight="14.4" x14ac:dyDescent="0.2"/>
  <cols>
    <col min="1" max="1" width="13.69921875" style="3" customWidth="1"/>
    <col min="2" max="2" width="31.8984375" style="4" customWidth="1"/>
    <col min="3" max="3" width="11" style="4" customWidth="1"/>
    <col min="4" max="4" width="18.3984375" style="4" customWidth="1"/>
    <col min="5" max="5" width="11" style="4" customWidth="1"/>
    <col min="6" max="6" width="34.8984375" style="3" customWidth="1"/>
    <col min="7" max="7" width="13.69921875" style="5" customWidth="1"/>
    <col min="8" max="8" width="14.296875" style="5" customWidth="1"/>
    <col min="9" max="11" width="17.3984375" style="5" customWidth="1"/>
    <col min="12" max="13" width="20.796875" style="3" customWidth="1"/>
    <col min="14" max="14" width="55.69921875" style="3" customWidth="1"/>
    <col min="15" max="15" width="12.69921875" style="3" customWidth="1"/>
  </cols>
  <sheetData>
    <row r="1" spans="1:15" ht="21" thickBot="1" x14ac:dyDescent="0.25">
      <c r="A1" s="85" t="s">
        <v>82</v>
      </c>
      <c r="B1" s="85"/>
      <c r="C1" s="85"/>
      <c r="D1" s="85"/>
      <c r="E1" s="85"/>
      <c r="F1" s="30"/>
      <c r="G1" s="31"/>
      <c r="H1" s="31"/>
      <c r="I1" s="31"/>
      <c r="J1" s="31"/>
      <c r="K1" s="31"/>
      <c r="L1" s="30"/>
      <c r="M1" s="30"/>
      <c r="N1" s="30"/>
      <c r="O1" s="30"/>
    </row>
    <row r="2" spans="1:15" ht="17.399999999999999" thickBot="1" x14ac:dyDescent="0.25">
      <c r="A2" s="30"/>
      <c r="B2" s="32" t="s">
        <v>6</v>
      </c>
      <c r="C2" s="72" t="s">
        <v>161</v>
      </c>
      <c r="D2" s="33" t="s">
        <v>7</v>
      </c>
      <c r="E2" s="34"/>
      <c r="F2" s="30"/>
      <c r="G2" s="31"/>
      <c r="H2" s="31"/>
      <c r="I2" s="31"/>
      <c r="J2" s="31"/>
      <c r="K2" s="31"/>
      <c r="L2" s="30"/>
      <c r="M2" s="30"/>
      <c r="N2" s="30"/>
      <c r="O2" s="30"/>
    </row>
    <row r="3" spans="1:15" ht="17.399999999999999" thickBot="1" x14ac:dyDescent="0.25">
      <c r="A3" s="86" t="s">
        <v>8</v>
      </c>
      <c r="B3" s="35" t="s">
        <v>9</v>
      </c>
      <c r="C3" s="76"/>
      <c r="D3" s="60" t="s">
        <v>41</v>
      </c>
      <c r="E3" s="34"/>
      <c r="F3" s="30"/>
      <c r="G3" s="31"/>
      <c r="H3" s="31"/>
      <c r="I3" s="31"/>
      <c r="J3" s="31"/>
      <c r="K3" s="31"/>
      <c r="L3" s="30"/>
      <c r="M3" s="30"/>
      <c r="N3" s="30"/>
      <c r="O3" s="30"/>
    </row>
    <row r="4" spans="1:15" ht="28.05" customHeight="1" thickBot="1" x14ac:dyDescent="0.25">
      <c r="A4" s="86"/>
      <c r="B4" s="37" t="s">
        <v>11</v>
      </c>
      <c r="C4" s="77"/>
      <c r="D4" s="61" t="s">
        <v>18</v>
      </c>
      <c r="E4" s="34"/>
      <c r="F4" s="87" t="s">
        <v>13</v>
      </c>
      <c r="G4" s="93" t="s">
        <v>143</v>
      </c>
      <c r="H4" s="93"/>
      <c r="I4" s="93"/>
      <c r="J4" s="93"/>
      <c r="K4" s="93"/>
      <c r="L4" s="80" t="s">
        <v>14</v>
      </c>
      <c r="M4" s="80" t="s">
        <v>15</v>
      </c>
      <c r="N4" s="82" t="s">
        <v>16</v>
      </c>
      <c r="O4" s="30"/>
    </row>
    <row r="5" spans="1:15" ht="14.55" customHeight="1" thickBot="1" x14ac:dyDescent="0.25">
      <c r="A5" s="86"/>
      <c r="B5" s="39" t="str">
        <f>IF(OR( D4 = DataTable!C74,D4 = DataTable!C75),"USF-105PS (Option Power Supply)","USF-212PS (Option Power Supply)")</f>
        <v>USF-212PS (Option Power Supply)</v>
      </c>
      <c r="C5" s="78"/>
      <c r="D5" s="62" t="s">
        <v>57</v>
      </c>
      <c r="E5" s="34"/>
      <c r="F5" s="88"/>
      <c r="G5" s="40" t="s">
        <v>58</v>
      </c>
      <c r="H5" s="40" t="s">
        <v>12</v>
      </c>
      <c r="I5" s="40" t="s">
        <v>59</v>
      </c>
      <c r="J5" s="58" t="s">
        <v>115</v>
      </c>
      <c r="K5" s="40" t="s">
        <v>19</v>
      </c>
      <c r="L5" s="81"/>
      <c r="M5" s="81"/>
      <c r="N5" s="83"/>
      <c r="O5" s="30"/>
    </row>
    <row r="6" spans="1:15" ht="50.4" x14ac:dyDescent="0.2">
      <c r="A6" s="89" t="s">
        <v>20</v>
      </c>
      <c r="B6" s="41" t="s">
        <v>63</v>
      </c>
      <c r="C6" s="73">
        <v>1</v>
      </c>
      <c r="D6" s="36">
        <v>0</v>
      </c>
      <c r="E6" s="34"/>
      <c r="F6" s="41" t="s">
        <v>99</v>
      </c>
      <c r="G6" s="63" t="s">
        <v>145</v>
      </c>
      <c r="H6" s="42" t="s">
        <v>22</v>
      </c>
      <c r="I6" s="42" t="s">
        <v>22</v>
      </c>
      <c r="J6" s="64" t="s">
        <v>23</v>
      </c>
      <c r="K6" s="42" t="s">
        <v>22</v>
      </c>
      <c r="L6" s="43">
        <v>1</v>
      </c>
      <c r="M6" s="44" t="s">
        <v>164</v>
      </c>
      <c r="N6" s="45" t="s">
        <v>131</v>
      </c>
      <c r="O6" s="30"/>
    </row>
    <row r="7" spans="1:15" ht="31.8" customHeight="1" x14ac:dyDescent="0.2">
      <c r="A7" s="90"/>
      <c r="B7" s="46" t="s">
        <v>85</v>
      </c>
      <c r="C7" s="74">
        <v>1</v>
      </c>
      <c r="D7" s="38">
        <v>0</v>
      </c>
      <c r="E7" s="34"/>
      <c r="F7" s="46" t="s">
        <v>85</v>
      </c>
      <c r="G7" s="65" t="s">
        <v>23</v>
      </c>
      <c r="H7" s="66" t="s">
        <v>23</v>
      </c>
      <c r="I7" s="49" t="s">
        <v>22</v>
      </c>
      <c r="J7" s="66" t="s">
        <v>23</v>
      </c>
      <c r="K7" s="66" t="s">
        <v>23</v>
      </c>
      <c r="L7" s="48">
        <v>2</v>
      </c>
      <c r="M7" s="50">
        <v>4</v>
      </c>
      <c r="N7" s="51" t="s">
        <v>152</v>
      </c>
      <c r="O7" s="30"/>
    </row>
    <row r="8" spans="1:15" ht="31.8" customHeight="1" x14ac:dyDescent="0.2">
      <c r="A8" s="90"/>
      <c r="B8" s="46" t="s">
        <v>64</v>
      </c>
      <c r="C8" s="74">
        <v>2</v>
      </c>
      <c r="D8" s="38">
        <v>0</v>
      </c>
      <c r="E8" s="34"/>
      <c r="F8" s="46" t="s">
        <v>100</v>
      </c>
      <c r="G8" s="65" t="s">
        <v>23</v>
      </c>
      <c r="H8" s="49" t="s">
        <v>22</v>
      </c>
      <c r="I8" s="49" t="s">
        <v>22</v>
      </c>
      <c r="J8" s="66" t="s">
        <v>23</v>
      </c>
      <c r="K8" s="49" t="s">
        <v>22</v>
      </c>
      <c r="L8" s="50">
        <v>1</v>
      </c>
      <c r="M8" s="50">
        <v>6</v>
      </c>
      <c r="N8" s="52" t="s">
        <v>130</v>
      </c>
      <c r="O8" s="30"/>
    </row>
    <row r="9" spans="1:15" ht="50.4" x14ac:dyDescent="0.2">
      <c r="A9" s="90"/>
      <c r="B9" s="46" t="s">
        <v>101</v>
      </c>
      <c r="C9" s="74">
        <v>2</v>
      </c>
      <c r="D9" s="38">
        <v>0</v>
      </c>
      <c r="E9" s="34"/>
      <c r="F9" s="46" t="s">
        <v>103</v>
      </c>
      <c r="G9" s="65" t="s">
        <v>23</v>
      </c>
      <c r="H9" s="49" t="s">
        <v>22</v>
      </c>
      <c r="I9" s="49" t="s">
        <v>22</v>
      </c>
      <c r="J9" s="66" t="s">
        <v>23</v>
      </c>
      <c r="K9" s="49" t="s">
        <v>22</v>
      </c>
      <c r="L9" s="50">
        <v>1</v>
      </c>
      <c r="M9" s="50" t="s">
        <v>140</v>
      </c>
      <c r="N9" s="52" t="s">
        <v>129</v>
      </c>
      <c r="O9" s="30"/>
    </row>
    <row r="10" spans="1:15" ht="31.8" customHeight="1" x14ac:dyDescent="0.2">
      <c r="A10" s="90"/>
      <c r="B10" s="46" t="s">
        <v>102</v>
      </c>
      <c r="C10" s="74">
        <v>2</v>
      </c>
      <c r="D10" s="38">
        <v>0</v>
      </c>
      <c r="E10" s="34"/>
      <c r="F10" s="46" t="s">
        <v>104</v>
      </c>
      <c r="G10" s="65" t="s">
        <v>23</v>
      </c>
      <c r="H10" s="49" t="s">
        <v>22</v>
      </c>
      <c r="I10" s="49" t="s">
        <v>22</v>
      </c>
      <c r="J10" s="66" t="s">
        <v>23</v>
      </c>
      <c r="K10" s="49" t="s">
        <v>22</v>
      </c>
      <c r="L10" s="50">
        <v>1</v>
      </c>
      <c r="M10" s="50" t="s">
        <v>118</v>
      </c>
      <c r="N10" s="52" t="s">
        <v>128</v>
      </c>
      <c r="O10" s="30"/>
    </row>
    <row r="11" spans="1:15" ht="31.8" customHeight="1" x14ac:dyDescent="0.2">
      <c r="A11" s="90"/>
      <c r="B11" s="46" t="s">
        <v>105</v>
      </c>
      <c r="C11" s="74">
        <v>2</v>
      </c>
      <c r="D11" s="38">
        <v>0</v>
      </c>
      <c r="E11" s="34"/>
      <c r="F11" s="46" t="s">
        <v>26</v>
      </c>
      <c r="G11" s="65" t="s">
        <v>23</v>
      </c>
      <c r="H11" s="66" t="s">
        <v>23</v>
      </c>
      <c r="I11" s="49" t="s">
        <v>22</v>
      </c>
      <c r="J11" s="66" t="s">
        <v>23</v>
      </c>
      <c r="K11" s="66" t="s">
        <v>23</v>
      </c>
      <c r="L11" s="50">
        <v>1</v>
      </c>
      <c r="M11" s="50" t="s">
        <v>119</v>
      </c>
      <c r="N11" s="52" t="s">
        <v>127</v>
      </c>
      <c r="O11" s="30"/>
    </row>
    <row r="12" spans="1:15" ht="31.8" customHeight="1" x14ac:dyDescent="0.2">
      <c r="A12" s="90"/>
      <c r="B12" s="46" t="s">
        <v>106</v>
      </c>
      <c r="C12" s="74">
        <v>1</v>
      </c>
      <c r="D12" s="38">
        <v>0</v>
      </c>
      <c r="E12" s="34"/>
      <c r="F12" s="46" t="s">
        <v>27</v>
      </c>
      <c r="G12" s="65" t="s">
        <v>23</v>
      </c>
      <c r="H12" s="49" t="s">
        <v>22</v>
      </c>
      <c r="I12" s="49" t="s">
        <v>22</v>
      </c>
      <c r="J12" s="66" t="s">
        <v>23</v>
      </c>
      <c r="K12" s="49" t="s">
        <v>22</v>
      </c>
      <c r="L12" s="50">
        <v>1</v>
      </c>
      <c r="M12" s="50">
        <v>5</v>
      </c>
      <c r="N12" s="52" t="s">
        <v>154</v>
      </c>
      <c r="O12" s="30"/>
    </row>
    <row r="13" spans="1:15" ht="31.8" customHeight="1" x14ac:dyDescent="0.2">
      <c r="A13" s="90"/>
      <c r="B13" s="46" t="s">
        <v>65</v>
      </c>
      <c r="C13" s="74">
        <v>2</v>
      </c>
      <c r="D13" s="38">
        <v>0</v>
      </c>
      <c r="E13" s="34"/>
      <c r="F13" s="46" t="s">
        <v>107</v>
      </c>
      <c r="G13" s="65" t="s">
        <v>23</v>
      </c>
      <c r="H13" s="49" t="s">
        <v>22</v>
      </c>
      <c r="I13" s="49" t="s">
        <v>22</v>
      </c>
      <c r="J13" s="66" t="s">
        <v>23</v>
      </c>
      <c r="K13" s="49" t="s">
        <v>22</v>
      </c>
      <c r="L13" s="50">
        <v>1</v>
      </c>
      <c r="M13" s="50">
        <v>11</v>
      </c>
      <c r="N13" s="52" t="s">
        <v>126</v>
      </c>
      <c r="O13" s="30"/>
    </row>
    <row r="14" spans="1:15" ht="31.8" customHeight="1" x14ac:dyDescent="0.2">
      <c r="A14" s="90"/>
      <c r="B14" s="46" t="s">
        <v>96</v>
      </c>
      <c r="C14" s="74">
        <v>1</v>
      </c>
      <c r="D14" s="38">
        <v>0</v>
      </c>
      <c r="E14" s="34"/>
      <c r="F14" s="46" t="s">
        <v>96</v>
      </c>
      <c r="G14" s="65" t="s">
        <v>23</v>
      </c>
      <c r="H14" s="66" t="s">
        <v>23</v>
      </c>
      <c r="I14" s="66" t="s">
        <v>23</v>
      </c>
      <c r="J14" s="66" t="s">
        <v>23</v>
      </c>
      <c r="K14" s="66" t="s">
        <v>23</v>
      </c>
      <c r="L14" s="50">
        <v>1</v>
      </c>
      <c r="M14" s="50">
        <v>5</v>
      </c>
      <c r="N14" s="52" t="s">
        <v>153</v>
      </c>
      <c r="O14" s="30"/>
    </row>
    <row r="15" spans="1:15" ht="31.8" customHeight="1" x14ac:dyDescent="0.2">
      <c r="A15" s="90"/>
      <c r="B15" s="46" t="s">
        <v>95</v>
      </c>
      <c r="C15" s="74">
        <v>1</v>
      </c>
      <c r="D15" s="38">
        <v>0</v>
      </c>
      <c r="E15" s="34"/>
      <c r="F15" s="46" t="s">
        <v>95</v>
      </c>
      <c r="G15" s="47" t="s">
        <v>147</v>
      </c>
      <c r="H15" s="48" t="s">
        <v>148</v>
      </c>
      <c r="I15" s="66" t="s">
        <v>23</v>
      </c>
      <c r="J15" s="48" t="s">
        <v>148</v>
      </c>
      <c r="K15" s="48" t="s">
        <v>148</v>
      </c>
      <c r="L15" s="48">
        <v>1</v>
      </c>
      <c r="M15" s="48">
        <v>4</v>
      </c>
      <c r="N15" s="52" t="s">
        <v>157</v>
      </c>
      <c r="O15" s="30"/>
    </row>
    <row r="16" spans="1:15" ht="31.8" customHeight="1" x14ac:dyDescent="0.2">
      <c r="A16" s="90"/>
      <c r="B16" s="46" t="s">
        <v>94</v>
      </c>
      <c r="C16" s="74">
        <v>1</v>
      </c>
      <c r="D16" s="38">
        <v>0</v>
      </c>
      <c r="E16" s="34"/>
      <c r="F16" s="46" t="s">
        <v>94</v>
      </c>
      <c r="G16" s="65" t="s">
        <v>23</v>
      </c>
      <c r="H16" s="66" t="s">
        <v>23</v>
      </c>
      <c r="I16" s="49" t="s">
        <v>22</v>
      </c>
      <c r="J16" s="66" t="s">
        <v>23</v>
      </c>
      <c r="K16" s="66" t="s">
        <v>23</v>
      </c>
      <c r="L16" s="50">
        <v>1</v>
      </c>
      <c r="M16" s="50">
        <v>4</v>
      </c>
      <c r="N16" s="52" t="s">
        <v>158</v>
      </c>
      <c r="O16" s="30"/>
    </row>
    <row r="17" spans="1:15" ht="31.8" customHeight="1" x14ac:dyDescent="0.2">
      <c r="A17" s="90"/>
      <c r="B17" s="46" t="s">
        <v>93</v>
      </c>
      <c r="C17" s="74">
        <v>2</v>
      </c>
      <c r="D17" s="38">
        <v>0</v>
      </c>
      <c r="E17" s="34"/>
      <c r="F17" s="46" t="s">
        <v>93</v>
      </c>
      <c r="G17" s="47" t="s">
        <v>147</v>
      </c>
      <c r="H17" s="48" t="s">
        <v>148</v>
      </c>
      <c r="I17" s="66" t="s">
        <v>23</v>
      </c>
      <c r="J17" s="48" t="s">
        <v>148</v>
      </c>
      <c r="K17" s="48" t="s">
        <v>148</v>
      </c>
      <c r="L17" s="50">
        <v>1</v>
      </c>
      <c r="M17" s="50">
        <v>10</v>
      </c>
      <c r="N17" s="52" t="s">
        <v>157</v>
      </c>
      <c r="O17" s="30"/>
    </row>
    <row r="18" spans="1:15" ht="31.8" customHeight="1" x14ac:dyDescent="0.2">
      <c r="A18" s="90"/>
      <c r="B18" s="46" t="s">
        <v>92</v>
      </c>
      <c r="C18" s="74">
        <v>2</v>
      </c>
      <c r="D18" s="38">
        <v>0</v>
      </c>
      <c r="E18" s="34"/>
      <c r="F18" s="46" t="s">
        <v>92</v>
      </c>
      <c r="G18" s="65" t="s">
        <v>23</v>
      </c>
      <c r="H18" s="66" t="s">
        <v>23</v>
      </c>
      <c r="I18" s="49" t="s">
        <v>22</v>
      </c>
      <c r="J18" s="66" t="s">
        <v>23</v>
      </c>
      <c r="K18" s="66" t="s">
        <v>23</v>
      </c>
      <c r="L18" s="50">
        <v>1</v>
      </c>
      <c r="M18" s="50">
        <v>10</v>
      </c>
      <c r="N18" s="52" t="s">
        <v>158</v>
      </c>
      <c r="O18" s="30"/>
    </row>
    <row r="19" spans="1:15" ht="31.8" customHeight="1" x14ac:dyDescent="0.2">
      <c r="A19" s="90"/>
      <c r="B19" s="46" t="s">
        <v>110</v>
      </c>
      <c r="C19" s="74">
        <v>1</v>
      </c>
      <c r="D19" s="38">
        <v>0</v>
      </c>
      <c r="E19" s="34"/>
      <c r="F19" s="46" t="s">
        <v>109</v>
      </c>
      <c r="G19" s="65" t="s">
        <v>23</v>
      </c>
      <c r="H19" s="66" t="s">
        <v>146</v>
      </c>
      <c r="I19" s="49" t="s">
        <v>22</v>
      </c>
      <c r="J19" s="66" t="s">
        <v>23</v>
      </c>
      <c r="K19" s="66" t="s">
        <v>23</v>
      </c>
      <c r="L19" s="48">
        <v>2</v>
      </c>
      <c r="M19" s="48">
        <v>4</v>
      </c>
      <c r="N19" s="52" t="s">
        <v>149</v>
      </c>
      <c r="O19" s="30"/>
    </row>
    <row r="20" spans="1:15" ht="31.8" customHeight="1" x14ac:dyDescent="0.2">
      <c r="A20" s="91"/>
      <c r="B20" s="46" t="s">
        <v>66</v>
      </c>
      <c r="C20" s="74">
        <v>2</v>
      </c>
      <c r="D20" s="38">
        <v>0</v>
      </c>
      <c r="E20" s="30"/>
      <c r="F20" s="46" t="s">
        <v>111</v>
      </c>
      <c r="G20" s="65" t="s">
        <v>23</v>
      </c>
      <c r="H20" s="49" t="s">
        <v>22</v>
      </c>
      <c r="I20" s="49" t="s">
        <v>22</v>
      </c>
      <c r="J20" s="66" t="s">
        <v>23</v>
      </c>
      <c r="K20" s="49" t="s">
        <v>22</v>
      </c>
      <c r="L20" s="50" t="s">
        <v>138</v>
      </c>
      <c r="M20" s="50" t="s">
        <v>138</v>
      </c>
      <c r="N20" s="52" t="s">
        <v>125</v>
      </c>
      <c r="O20" s="30"/>
    </row>
    <row r="21" spans="1:15" ht="31.8" customHeight="1" x14ac:dyDescent="0.2">
      <c r="A21" s="91"/>
      <c r="B21" s="46" t="s">
        <v>67</v>
      </c>
      <c r="C21" s="74">
        <v>2</v>
      </c>
      <c r="D21" s="38">
        <v>0</v>
      </c>
      <c r="E21" s="30"/>
      <c r="F21" s="46" t="s">
        <v>112</v>
      </c>
      <c r="G21" s="65" t="s">
        <v>23</v>
      </c>
      <c r="H21" s="49" t="s">
        <v>22</v>
      </c>
      <c r="I21" s="49" t="s">
        <v>22</v>
      </c>
      <c r="J21" s="66" t="s">
        <v>23</v>
      </c>
      <c r="K21" s="49" t="s">
        <v>22</v>
      </c>
      <c r="L21" s="50" t="s">
        <v>139</v>
      </c>
      <c r="M21" s="50" t="s">
        <v>139</v>
      </c>
      <c r="N21" s="52" t="s">
        <v>124</v>
      </c>
      <c r="O21" s="30"/>
    </row>
    <row r="22" spans="1:15" ht="31.8" customHeight="1" x14ac:dyDescent="0.2">
      <c r="A22" s="91"/>
      <c r="B22" s="46" t="s">
        <v>91</v>
      </c>
      <c r="C22" s="74">
        <v>1</v>
      </c>
      <c r="D22" s="38">
        <v>0</v>
      </c>
      <c r="E22" s="30"/>
      <c r="F22" s="46" t="s">
        <v>91</v>
      </c>
      <c r="G22" s="65" t="s">
        <v>23</v>
      </c>
      <c r="H22" s="66" t="s">
        <v>23</v>
      </c>
      <c r="I22" s="49" t="s">
        <v>22</v>
      </c>
      <c r="J22" s="66" t="s">
        <v>23</v>
      </c>
      <c r="K22" s="66" t="s">
        <v>23</v>
      </c>
      <c r="L22" s="50" t="s">
        <v>135</v>
      </c>
      <c r="M22" s="48">
        <v>1</v>
      </c>
      <c r="N22" s="52" t="s">
        <v>150</v>
      </c>
      <c r="O22" s="30"/>
    </row>
    <row r="23" spans="1:15" ht="31.8" customHeight="1" x14ac:dyDescent="0.2">
      <c r="A23" s="91"/>
      <c r="B23" s="46" t="s">
        <v>90</v>
      </c>
      <c r="C23" s="74">
        <v>1</v>
      </c>
      <c r="D23" s="38">
        <v>0</v>
      </c>
      <c r="E23" s="30"/>
      <c r="F23" s="46" t="s">
        <v>90</v>
      </c>
      <c r="G23" s="65" t="s">
        <v>23</v>
      </c>
      <c r="H23" s="66" t="s">
        <v>23</v>
      </c>
      <c r="I23" s="49" t="s">
        <v>22</v>
      </c>
      <c r="J23" s="66" t="s">
        <v>23</v>
      </c>
      <c r="K23" s="66" t="s">
        <v>23</v>
      </c>
      <c r="L23" s="48">
        <v>1</v>
      </c>
      <c r="M23" s="50" t="s">
        <v>135</v>
      </c>
      <c r="N23" s="51" t="s">
        <v>151</v>
      </c>
      <c r="O23" s="30"/>
    </row>
    <row r="24" spans="1:15" ht="31.8" customHeight="1" x14ac:dyDescent="0.2">
      <c r="A24" s="91"/>
      <c r="B24" s="46" t="s">
        <v>89</v>
      </c>
      <c r="C24" s="74">
        <v>1</v>
      </c>
      <c r="D24" s="38">
        <v>0</v>
      </c>
      <c r="E24" s="30"/>
      <c r="F24" s="46" t="s">
        <v>89</v>
      </c>
      <c r="G24" s="65" t="s">
        <v>23</v>
      </c>
      <c r="H24" s="66" t="s">
        <v>23</v>
      </c>
      <c r="I24" s="66" t="s">
        <v>23</v>
      </c>
      <c r="J24" s="66" t="s">
        <v>23</v>
      </c>
      <c r="K24" s="66" t="s">
        <v>23</v>
      </c>
      <c r="L24" s="48" t="s">
        <v>136</v>
      </c>
      <c r="M24" s="48" t="s">
        <v>137</v>
      </c>
      <c r="N24" s="52" t="s">
        <v>123</v>
      </c>
      <c r="O24" s="30"/>
    </row>
    <row r="25" spans="1:15" ht="31.8" customHeight="1" x14ac:dyDescent="0.2">
      <c r="A25" s="91"/>
      <c r="B25" s="46" t="s">
        <v>88</v>
      </c>
      <c r="C25" s="74">
        <v>1</v>
      </c>
      <c r="D25" s="38">
        <v>0</v>
      </c>
      <c r="E25" s="34"/>
      <c r="F25" s="46" t="s">
        <v>88</v>
      </c>
      <c r="G25" s="65" t="s">
        <v>23</v>
      </c>
      <c r="H25" s="66" t="s">
        <v>23</v>
      </c>
      <c r="I25" s="66" t="s">
        <v>23</v>
      </c>
      <c r="J25" s="66" t="s">
        <v>23</v>
      </c>
      <c r="K25" s="66" t="s">
        <v>23</v>
      </c>
      <c r="L25" s="48" t="s">
        <v>116</v>
      </c>
      <c r="M25" s="48" t="s">
        <v>120</v>
      </c>
      <c r="N25" s="51" t="s">
        <v>121</v>
      </c>
      <c r="O25" s="30"/>
    </row>
    <row r="26" spans="1:15" ht="31.8" customHeight="1" x14ac:dyDescent="0.2">
      <c r="A26" s="91"/>
      <c r="B26" s="46" t="s">
        <v>68</v>
      </c>
      <c r="C26" s="74">
        <v>1</v>
      </c>
      <c r="D26" s="38">
        <v>0</v>
      </c>
      <c r="E26" s="34"/>
      <c r="F26" s="46" t="s">
        <v>113</v>
      </c>
      <c r="G26" s="65" t="s">
        <v>23</v>
      </c>
      <c r="H26" s="66" t="s">
        <v>23</v>
      </c>
      <c r="I26" s="49" t="s">
        <v>22</v>
      </c>
      <c r="J26" s="66" t="s">
        <v>23</v>
      </c>
      <c r="K26" s="66" t="s">
        <v>23</v>
      </c>
      <c r="L26" s="48" t="s">
        <v>117</v>
      </c>
      <c r="M26" s="48" t="s">
        <v>116</v>
      </c>
      <c r="N26" s="53" t="s">
        <v>122</v>
      </c>
      <c r="O26" s="30"/>
    </row>
    <row r="27" spans="1:15" ht="31.8" customHeight="1" x14ac:dyDescent="0.2">
      <c r="A27" s="91"/>
      <c r="B27" s="46" t="s">
        <v>87</v>
      </c>
      <c r="C27" s="74">
        <v>1</v>
      </c>
      <c r="D27" s="38">
        <v>0</v>
      </c>
      <c r="E27" s="34"/>
      <c r="F27" s="46" t="s">
        <v>87</v>
      </c>
      <c r="G27" s="47" t="s">
        <v>147</v>
      </c>
      <c r="H27" s="48" t="s">
        <v>148</v>
      </c>
      <c r="I27" s="66" t="s">
        <v>23</v>
      </c>
      <c r="J27" s="48" t="s">
        <v>148</v>
      </c>
      <c r="K27" s="48" t="s">
        <v>148</v>
      </c>
      <c r="L27" s="48" t="s">
        <v>141</v>
      </c>
      <c r="M27" s="48" t="s">
        <v>142</v>
      </c>
      <c r="N27" s="52" t="s">
        <v>159</v>
      </c>
      <c r="O27" s="30"/>
    </row>
    <row r="28" spans="1:15" ht="31.8" customHeight="1" thickBot="1" x14ac:dyDescent="0.25">
      <c r="A28" s="91"/>
      <c r="B28" s="46" t="s">
        <v>86</v>
      </c>
      <c r="C28" s="74">
        <v>1</v>
      </c>
      <c r="D28" s="38">
        <v>0</v>
      </c>
      <c r="E28" s="34"/>
      <c r="F28" s="54" t="s">
        <v>86</v>
      </c>
      <c r="G28" s="68" t="s">
        <v>146</v>
      </c>
      <c r="H28" s="67" t="s">
        <v>23</v>
      </c>
      <c r="I28" s="55" t="s">
        <v>22</v>
      </c>
      <c r="J28" s="67" t="s">
        <v>23</v>
      </c>
      <c r="K28" s="67" t="s">
        <v>23</v>
      </c>
      <c r="L28" s="40" t="s">
        <v>141</v>
      </c>
      <c r="M28" s="40" t="s">
        <v>142</v>
      </c>
      <c r="N28" s="56" t="s">
        <v>160</v>
      </c>
      <c r="O28" s="30"/>
    </row>
    <row r="29" spans="1:15" ht="31.8" customHeight="1" thickBot="1" x14ac:dyDescent="0.25">
      <c r="A29" s="92"/>
      <c r="B29" s="54" t="s">
        <v>80</v>
      </c>
      <c r="C29" s="75">
        <v>1</v>
      </c>
      <c r="D29" s="69">
        <f xml:space="preserve"> DataTable!I65</f>
        <v>0</v>
      </c>
      <c r="E29" s="34"/>
      <c r="F29" s="30"/>
      <c r="G29" s="31"/>
      <c r="H29" s="31"/>
      <c r="I29" s="31"/>
      <c r="J29" s="31"/>
      <c r="K29" s="31"/>
      <c r="L29" s="30"/>
      <c r="M29" s="30"/>
      <c r="N29" s="30"/>
      <c r="O29" s="30"/>
    </row>
    <row r="30" spans="1:15" ht="16.8" x14ac:dyDescent="0.2">
      <c r="A30" s="30"/>
      <c r="B30" s="34"/>
      <c r="C30" s="34"/>
      <c r="D30" s="34"/>
      <c r="E30" s="34"/>
      <c r="F30" s="30"/>
      <c r="G30" s="31"/>
      <c r="H30" s="31"/>
      <c r="I30" s="31"/>
      <c r="J30" s="31"/>
      <c r="K30" s="31"/>
      <c r="L30" s="30"/>
      <c r="M30" s="30"/>
      <c r="N30" s="30"/>
      <c r="O30" s="30"/>
    </row>
    <row r="31" spans="1:15" ht="16.8" x14ac:dyDescent="0.2">
      <c r="A31" s="30"/>
      <c r="B31" s="34"/>
      <c r="C31" s="34"/>
      <c r="D31" s="34"/>
      <c r="E31" s="34"/>
      <c r="F31" s="30" t="s">
        <v>60</v>
      </c>
      <c r="G31" s="31"/>
      <c r="H31" s="31"/>
      <c r="I31" s="31"/>
      <c r="J31" s="31"/>
      <c r="K31" s="31"/>
      <c r="L31" s="30"/>
      <c r="M31" s="30"/>
      <c r="N31" s="30"/>
      <c r="O31" s="30"/>
    </row>
    <row r="32" spans="1:15" ht="33.6" x14ac:dyDescent="0.2">
      <c r="A32" s="84" t="s">
        <v>36</v>
      </c>
      <c r="B32" s="79" t="s">
        <v>162</v>
      </c>
      <c r="C32" s="94" t="str">
        <f>IF(AND(DataTable!I66,DataTable!K66),"Available ("&amp;SUM(DataTable!I42:I65) &amp;"/"&amp;DataTable!I41&amp;")","Not Available ("&amp;SUM(DataTable!I42:I65) &amp;"/"&amp;DataTable!I41&amp;")")</f>
        <v>Available (0/12)</v>
      </c>
      <c r="D32" s="95"/>
      <c r="E32" s="34"/>
      <c r="F32" s="30"/>
      <c r="G32" s="31"/>
      <c r="H32" s="31"/>
      <c r="I32" s="31"/>
      <c r="J32" s="31"/>
      <c r="K32" s="31"/>
      <c r="L32" s="30"/>
      <c r="M32" s="30"/>
      <c r="N32" s="30"/>
      <c r="O32" s="30"/>
    </row>
    <row r="33" spans="1:15" ht="16.8" x14ac:dyDescent="0.2">
      <c r="A33" s="84"/>
      <c r="B33" s="57" t="s">
        <v>37</v>
      </c>
      <c r="C33" s="96">
        <f>DataTable!M37</f>
        <v>42.28</v>
      </c>
      <c r="D33" s="95"/>
      <c r="E33" s="34"/>
      <c r="F33" s="30"/>
      <c r="G33" s="31"/>
      <c r="H33" s="31"/>
      <c r="I33" s="31"/>
      <c r="J33" s="31"/>
      <c r="K33" s="31"/>
      <c r="L33" s="30"/>
      <c r="M33" s="30"/>
      <c r="N33" s="30"/>
      <c r="O33" s="30"/>
    </row>
    <row r="34" spans="1:15" ht="16.8" x14ac:dyDescent="0.2">
      <c r="A34" s="84"/>
      <c r="B34" s="57" t="s">
        <v>38</v>
      </c>
      <c r="C34" s="96">
        <f>DataTable!N37</f>
        <v>101.47</v>
      </c>
      <c r="D34" s="95"/>
      <c r="E34" s="34"/>
      <c r="F34" s="30"/>
      <c r="G34" s="31"/>
      <c r="H34" s="31"/>
      <c r="I34" s="31"/>
      <c r="J34" s="31"/>
      <c r="K34" s="31"/>
      <c r="L34" s="30"/>
      <c r="M34" s="30"/>
      <c r="N34" s="30"/>
      <c r="O34" s="30"/>
    </row>
    <row r="35" spans="1:15" ht="16.8" x14ac:dyDescent="0.2">
      <c r="A35" s="30" t="s">
        <v>144</v>
      </c>
      <c r="B35" s="34"/>
      <c r="C35" s="34"/>
      <c r="D35" s="34"/>
      <c r="E35" s="34"/>
      <c r="F35" s="30"/>
      <c r="G35" s="31"/>
      <c r="H35" s="31"/>
      <c r="I35" s="31"/>
      <c r="J35" s="31"/>
      <c r="K35" s="31"/>
      <c r="L35" s="30"/>
      <c r="M35" s="30"/>
      <c r="N35" s="30"/>
      <c r="O35" s="30"/>
    </row>
    <row r="36" spans="1:15" ht="16.8" x14ac:dyDescent="0.2">
      <c r="A36" s="30"/>
      <c r="B36" s="34"/>
      <c r="C36" s="34"/>
      <c r="D36" s="34"/>
      <c r="E36" s="34"/>
      <c r="F36" s="30"/>
      <c r="G36" s="31"/>
      <c r="H36" s="31"/>
      <c r="I36" s="31"/>
      <c r="J36" s="31"/>
      <c r="K36" s="31"/>
      <c r="L36" s="30"/>
      <c r="M36" s="30"/>
      <c r="N36" s="30"/>
      <c r="O36" s="30"/>
    </row>
    <row r="37" spans="1:15" ht="16.8" x14ac:dyDescent="0.2">
      <c r="A37" s="30"/>
      <c r="B37" s="34"/>
      <c r="C37" s="34"/>
      <c r="D37" s="34"/>
      <c r="E37" s="34"/>
      <c r="F37" s="30"/>
      <c r="G37" s="31"/>
      <c r="H37" s="31"/>
      <c r="I37" s="31"/>
      <c r="J37" s="31"/>
      <c r="K37" s="31"/>
      <c r="L37" s="30"/>
      <c r="M37" s="30"/>
      <c r="N37" s="30"/>
      <c r="O37" s="30"/>
    </row>
  </sheetData>
  <sheetProtection algorithmName="SHA-512" hashValue="BNHHq8ud0ETO39iCImp4f7RKZC1j4wBIeA5WUWUCmFTQZCUsaW9/LjJIDMy2icChmvxjy98Py+vpTutt/0bFjg==" saltValue="Iegok+RgJzhbTojEOMIt8w==" spinCount="100000" sheet="1" objects="1" scenarios="1"/>
  <mergeCells count="12">
    <mergeCell ref="M4:M5"/>
    <mergeCell ref="N4:N5"/>
    <mergeCell ref="A32:A34"/>
    <mergeCell ref="A1:E1"/>
    <mergeCell ref="A3:A5"/>
    <mergeCell ref="F4:F5"/>
    <mergeCell ref="L4:L5"/>
    <mergeCell ref="A6:A29"/>
    <mergeCell ref="G4:K4"/>
    <mergeCell ref="C32:D32"/>
    <mergeCell ref="C33:D33"/>
    <mergeCell ref="C34:D34"/>
  </mergeCells>
  <phoneticPr fontId="5"/>
  <conditionalFormatting sqref="C32">
    <cfRule type="containsText" dxfId="3" priority="19" operator="containsText" text="Not Available">
      <formula>NOT(ISERROR(SEARCH("Not Available",C32)))</formula>
    </cfRule>
  </conditionalFormatting>
  <dataValidations count="1">
    <dataValidation allowBlank="1" showErrorMessage="1" sqref="D6:D29">
      <formula1>0</formula1>
      <formula2>12</formula2>
    </dataValidation>
  </dataValidations>
  <pageMargins left="0.75" right="0.75" top="1" bottom="1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0B0F27D-A8F1-4468-9434-B85F5B901911}">
            <xm:f>DataTable!J42</xm:f>
            <x14:dxf>
              <font>
                <b val="0"/>
                <i val="0"/>
                <strike val="0"/>
              </font>
              <fill>
                <patternFill>
                  <bgColor theme="7" tint="0.79998168889431442"/>
                </patternFill>
              </fill>
            </x14:dxf>
          </x14:cfRule>
          <xm:sqref>D6:D28</xm:sqref>
        </x14:conditionalFormatting>
        <x14:conditionalFormatting xmlns:xm="http://schemas.microsoft.com/office/excel/2006/main">
          <x14:cfRule type="expression" priority="21" id="{F9D96CA3-EB92-41D2-9FCC-5256F9A2CCDB}">
            <xm:f>NOT(HLOOKUP($D$4, DataTable!$D$40:$H$64, DataTable!#REF!,0))</xm:f>
            <x14:dxf>
              <font>
                <b val="0"/>
                <i val="0"/>
                <color theme="1" tint="0.499984740745262"/>
              </font>
              <fill>
                <patternFill>
                  <bgColor theme="2" tint="-9.9948118533890809E-2"/>
                </patternFill>
              </fill>
            </x14:dxf>
          </x14:cfRule>
          <xm:sqref>B6:C28</xm:sqref>
        </x14:conditionalFormatting>
        <x14:conditionalFormatting xmlns:xm="http://schemas.microsoft.com/office/excel/2006/main">
          <x14:cfRule type="expression" priority="13" id="{F9D96CA3-EB92-41D2-9FCC-5256F9A2CCDB}">
            <xm:f>NOT(DataTable!J42)</xm:f>
            <x14:dxf>
              <font>
                <b val="0"/>
                <i val="0"/>
                <color theme="1" tint="0.499984740745262"/>
              </font>
              <fill>
                <patternFill>
                  <bgColor theme="2" tint="-9.9948118533890809E-2"/>
                </patternFill>
              </fill>
            </x14:dxf>
          </x14:cfRule>
          <xm:sqref>D6:D29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>
          <x14:formula1>
            <xm:f>DataTable!$B$71:$B$74</xm:f>
          </x14:formula1>
          <xm:sqref>D3</xm:sqref>
        </x14:dataValidation>
        <x14:dataValidation type="list" operator="equal" allowBlank="1" showErrorMessage="1">
          <x14:formula1>
            <xm:f>DataTable!$C$71:$C$75</xm:f>
          </x14:formula1>
          <xm:sqref>D4</xm:sqref>
        </x14:dataValidation>
        <x14:dataValidation type="list" operator="equal" allowBlank="1" showErrorMessage="1">
          <x14:formula1>
            <xm:f>DataTable!$D$71:$D$72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83"/>
  <sheetViews>
    <sheetView zoomScale="59" zoomScaleNormal="59" workbookViewId="0">
      <selection activeCell="B1" sqref="B1"/>
    </sheetView>
  </sheetViews>
  <sheetFormatPr defaultRowHeight="14.4" x14ac:dyDescent="0.2"/>
  <cols>
    <col min="1" max="1" width="3.796875" style="6" customWidth="1"/>
    <col min="2" max="2" width="30.296875" style="6" customWidth="1"/>
    <col min="3" max="4" width="12.796875" style="6" customWidth="1"/>
    <col min="5" max="5" width="14.69921875" style="6" customWidth="1"/>
    <col min="6" max="15" width="12.796875" style="6" customWidth="1"/>
    <col min="16" max="1020" width="12.796875" customWidth="1"/>
    <col min="1021" max="1025" width="10.09765625" customWidth="1"/>
  </cols>
  <sheetData>
    <row r="1" spans="1:14" x14ac:dyDescent="0.2">
      <c r="A1" s="7"/>
      <c r="B1" s="7"/>
      <c r="C1" s="100" t="s">
        <v>70</v>
      </c>
      <c r="D1" s="101"/>
      <c r="E1" s="101"/>
      <c r="F1" s="102"/>
      <c r="G1" s="100" t="s">
        <v>71</v>
      </c>
      <c r="H1" s="101"/>
      <c r="I1" s="101"/>
      <c r="J1" s="102"/>
      <c r="K1" s="8" t="s">
        <v>73</v>
      </c>
      <c r="L1" s="8" t="s">
        <v>72</v>
      </c>
      <c r="M1" s="8" t="s">
        <v>73</v>
      </c>
      <c r="N1" s="8" t="s">
        <v>72</v>
      </c>
    </row>
    <row r="2" spans="1:14" x14ac:dyDescent="0.2">
      <c r="A2" s="7">
        <v>1</v>
      </c>
      <c r="B2" s="7"/>
      <c r="C2" s="8" t="s">
        <v>39</v>
      </c>
      <c r="D2" s="8" t="s">
        <v>40</v>
      </c>
      <c r="E2" s="8" t="s">
        <v>41</v>
      </c>
      <c r="F2" s="8" t="s">
        <v>10</v>
      </c>
      <c r="G2" s="8" t="s">
        <v>39</v>
      </c>
      <c r="H2" s="8" t="s">
        <v>40</v>
      </c>
      <c r="I2" s="8" t="s">
        <v>41</v>
      </c>
      <c r="J2" s="8" t="s">
        <v>10</v>
      </c>
      <c r="K2" s="8" t="s">
        <v>74</v>
      </c>
      <c r="L2" s="8" t="s">
        <v>75</v>
      </c>
      <c r="M2" s="8" t="s">
        <v>76</v>
      </c>
      <c r="N2" s="8" t="s">
        <v>76</v>
      </c>
    </row>
    <row r="3" spans="1:14" x14ac:dyDescent="0.2">
      <c r="A3" s="7">
        <v>2</v>
      </c>
      <c r="B3" s="7" t="s">
        <v>97</v>
      </c>
      <c r="C3" s="9">
        <v>18.7</v>
      </c>
      <c r="D3" s="9">
        <v>18.399999999999999</v>
      </c>
      <c r="E3" s="9">
        <v>18.2</v>
      </c>
      <c r="F3" s="9">
        <v>17.899999999999999</v>
      </c>
      <c r="G3" s="9">
        <v>22.5</v>
      </c>
      <c r="H3" s="9">
        <v>25.2</v>
      </c>
      <c r="I3" s="9">
        <v>48.1</v>
      </c>
      <c r="J3" s="9">
        <v>51.8</v>
      </c>
      <c r="K3" s="9">
        <f>HLOOKUP(Calculation!$D$3,$C$2:$F$36,A3,0)</f>
        <v>18.2</v>
      </c>
      <c r="L3" s="9">
        <f>HLOOKUP(Calculation!$D$3,$G$2:$J$36,A3,0)</f>
        <v>48.1</v>
      </c>
      <c r="M3" s="9">
        <f>IF(AND(Calculation!D$4=C73,Calculation!D$5=D72),K3,0)</f>
        <v>0</v>
      </c>
      <c r="N3" s="9">
        <f>IF(AND(Calculation!D$4=C73,Calculation!D$5=D72),L3,0)</f>
        <v>0</v>
      </c>
    </row>
    <row r="4" spans="1:14" x14ac:dyDescent="0.2">
      <c r="A4" s="7">
        <v>3</v>
      </c>
      <c r="B4" s="7" t="s">
        <v>42</v>
      </c>
      <c r="C4" s="9">
        <v>28.3</v>
      </c>
      <c r="D4" s="9">
        <v>28</v>
      </c>
      <c r="E4" s="9">
        <v>26.6</v>
      </c>
      <c r="F4" s="9">
        <v>26.2</v>
      </c>
      <c r="G4" s="9">
        <v>36.700000000000003</v>
      </c>
      <c r="H4" s="9">
        <v>43.7</v>
      </c>
      <c r="I4" s="9">
        <v>82.5</v>
      </c>
      <c r="J4" s="9">
        <v>91.2</v>
      </c>
      <c r="K4" s="9">
        <f>HLOOKUP(Calculation!$D$3,$C$2:$F$36,A4,0)</f>
        <v>26.6</v>
      </c>
      <c r="L4" s="9">
        <f>HLOOKUP(Calculation!$D$3,$G$2:$J$36,A4,0)</f>
        <v>82.5</v>
      </c>
      <c r="M4" s="9">
        <f>IF(AND(Calculation!D$4=C73,Calculation!D$5=D71),K4,0)</f>
        <v>0</v>
      </c>
      <c r="N4" s="9">
        <f>IF(AND(Calculation!D$4=C73,Calculation!D$5=D71),L4,0)</f>
        <v>0</v>
      </c>
    </row>
    <row r="5" spans="1:14" x14ac:dyDescent="0.2">
      <c r="A5" s="7">
        <v>4</v>
      </c>
      <c r="B5" s="7" t="s">
        <v>12</v>
      </c>
      <c r="C5" s="9">
        <v>27.7</v>
      </c>
      <c r="D5" s="9">
        <v>28.1</v>
      </c>
      <c r="E5" s="9">
        <v>27.9</v>
      </c>
      <c r="F5" s="9">
        <v>27.6</v>
      </c>
      <c r="G5" s="9">
        <v>30.4</v>
      </c>
      <c r="H5" s="9">
        <v>33.299999999999997</v>
      </c>
      <c r="I5" s="9">
        <v>57.2</v>
      </c>
      <c r="J5" s="9">
        <v>62.5</v>
      </c>
      <c r="K5" s="9">
        <f>HLOOKUP(Calculation!$D$3,$C$2:$F$36,A5,0)</f>
        <v>27.9</v>
      </c>
      <c r="L5" s="9">
        <f>HLOOKUP(Calculation!$D$3,$G$2:$J$36,A5,0)</f>
        <v>57.2</v>
      </c>
      <c r="M5" s="9">
        <f>IF(AND(Calculation!D$4=C72,Calculation!D$5=D72),K5,0)</f>
        <v>0</v>
      </c>
      <c r="N5" s="9">
        <f>IF(AND(Calculation!D$4=C72,Calculation!D$5=D72),L5,0)</f>
        <v>0</v>
      </c>
    </row>
    <row r="6" spans="1:14" x14ac:dyDescent="0.2">
      <c r="A6" s="7">
        <v>5</v>
      </c>
      <c r="B6" s="7" t="s">
        <v>43</v>
      </c>
      <c r="C6" s="9">
        <v>39.9</v>
      </c>
      <c r="D6" s="9">
        <v>39.700000000000003</v>
      </c>
      <c r="E6" s="9">
        <v>39.299999999999997</v>
      </c>
      <c r="F6" s="9">
        <v>38.799999999999997</v>
      </c>
      <c r="G6" s="9">
        <v>46.4</v>
      </c>
      <c r="H6" s="9">
        <v>52.5</v>
      </c>
      <c r="I6" s="9">
        <v>98.6</v>
      </c>
      <c r="J6" s="9">
        <v>106.8</v>
      </c>
      <c r="K6" s="9">
        <f>HLOOKUP(Calculation!$D$3,$C$2:$F$36,A6,0)</f>
        <v>39.299999999999997</v>
      </c>
      <c r="L6" s="9">
        <f>HLOOKUP(Calculation!$D$3,$G$2:$J$36,A6,0)</f>
        <v>98.6</v>
      </c>
      <c r="M6" s="9">
        <f>IF(AND(Calculation!D$4=C72,Calculation!D$5=D71),K6,0)</f>
        <v>0</v>
      </c>
      <c r="N6" s="9">
        <f>IF(AND(Calculation!D$4=C72,Calculation!D$5=D71),L6,0)</f>
        <v>0</v>
      </c>
    </row>
    <row r="7" spans="1:14" x14ac:dyDescent="0.2">
      <c r="A7" s="7">
        <v>6</v>
      </c>
      <c r="B7" s="7" t="s">
        <v>19</v>
      </c>
      <c r="C7" s="9">
        <v>17</v>
      </c>
      <c r="D7" s="9">
        <v>16.899999999999999</v>
      </c>
      <c r="E7" s="9">
        <v>17</v>
      </c>
      <c r="F7" s="9">
        <v>17.2</v>
      </c>
      <c r="G7" s="9">
        <v>18.61</v>
      </c>
      <c r="H7" s="9">
        <v>18.87</v>
      </c>
      <c r="I7" s="9">
        <v>25.48</v>
      </c>
      <c r="J7" s="9">
        <v>30.37</v>
      </c>
      <c r="K7" s="9">
        <f>HLOOKUP(Calculation!$D$3,$C$2:$F$36,A7,0)</f>
        <v>17</v>
      </c>
      <c r="L7" s="9">
        <f>HLOOKUP(Calculation!$D$3,$G$2:$J$36,A7,0)</f>
        <v>25.48</v>
      </c>
      <c r="M7" s="9">
        <f>IF(AND(Calculation!D$4=C75,Calculation!D$5=D72),K7,0)</f>
        <v>0</v>
      </c>
      <c r="N7" s="9">
        <f>IF(AND(Calculation!D$4=C75,Calculation!D$5=D72),L7,0)</f>
        <v>0</v>
      </c>
    </row>
    <row r="8" spans="1:14" x14ac:dyDescent="0.2">
      <c r="A8" s="7">
        <v>7</v>
      </c>
      <c r="B8" s="10" t="s">
        <v>44</v>
      </c>
      <c r="C8" s="9">
        <v>20</v>
      </c>
      <c r="D8" s="9">
        <v>20</v>
      </c>
      <c r="E8" s="9">
        <v>19.7</v>
      </c>
      <c r="F8" s="9">
        <v>19.600000000000001</v>
      </c>
      <c r="G8" s="9">
        <v>23.11</v>
      </c>
      <c r="H8" s="9">
        <v>24.1</v>
      </c>
      <c r="I8" s="9">
        <v>38.729999999999997</v>
      </c>
      <c r="J8" s="9">
        <v>45.18</v>
      </c>
      <c r="K8" s="9">
        <f>HLOOKUP(Calculation!$D$3,$C$2:$F$36,A8,0)</f>
        <v>19.7</v>
      </c>
      <c r="L8" s="9">
        <f>HLOOKUP(Calculation!$D$3,$G$2:$J$36,A8,0)</f>
        <v>38.729999999999997</v>
      </c>
      <c r="M8" s="9">
        <f>IF(AND(Calculation!D$4=C75,Calculation!D$5=D71),K8,0)</f>
        <v>0</v>
      </c>
      <c r="N8" s="9">
        <f>IF(AND(Calculation!D$4=C75,Calculation!D$5=D71),L8,0)</f>
        <v>0</v>
      </c>
    </row>
    <row r="9" spans="1:14" x14ac:dyDescent="0.2">
      <c r="A9" s="7">
        <v>8</v>
      </c>
      <c r="B9" s="7" t="s">
        <v>18</v>
      </c>
      <c r="C9" s="9">
        <v>30.71</v>
      </c>
      <c r="D9" s="9">
        <v>30.9</v>
      </c>
      <c r="E9" s="9">
        <v>30.88</v>
      </c>
      <c r="F9" s="9">
        <v>30.58</v>
      </c>
      <c r="G9" s="9">
        <v>33.58</v>
      </c>
      <c r="H9" s="9">
        <v>35.369999999999997</v>
      </c>
      <c r="I9" s="9">
        <v>60.07</v>
      </c>
      <c r="J9" s="9">
        <v>63.78</v>
      </c>
      <c r="K9" s="9">
        <f>HLOOKUP(Calculation!$D$3,$C$2:$F$36,A9,0)</f>
        <v>30.88</v>
      </c>
      <c r="L9" s="9">
        <f>HLOOKUP(Calculation!$D$3,$G$2:$J$36,A9,0)</f>
        <v>60.07</v>
      </c>
      <c r="M9" s="9">
        <f>IF(AND(Calculation!D$4=C71,Calculation!D$5=D72),K9,0)</f>
        <v>0</v>
      </c>
      <c r="N9" s="9">
        <f>IF(AND(Calculation!D$4=C71,Calculation!D$5=D72),L9,0)</f>
        <v>0</v>
      </c>
    </row>
    <row r="10" spans="1:14" x14ac:dyDescent="0.2">
      <c r="A10" s="7">
        <v>9</v>
      </c>
      <c r="B10" s="7" t="s">
        <v>45</v>
      </c>
      <c r="C10" s="9">
        <v>42.91</v>
      </c>
      <c r="D10" s="9">
        <v>42.5</v>
      </c>
      <c r="E10" s="9">
        <v>42.28</v>
      </c>
      <c r="F10" s="9">
        <v>41.78</v>
      </c>
      <c r="G10" s="9">
        <v>46.68</v>
      </c>
      <c r="H10" s="9">
        <v>54.57</v>
      </c>
      <c r="I10" s="9">
        <v>101.47</v>
      </c>
      <c r="J10" s="9">
        <v>108.08</v>
      </c>
      <c r="K10" s="9">
        <f>HLOOKUP(Calculation!$D$3,$C$2:$F$36,A10,0)</f>
        <v>42.28</v>
      </c>
      <c r="L10" s="9">
        <f>HLOOKUP(Calculation!$D$3,$G$2:$J$36,A10,0)</f>
        <v>101.47</v>
      </c>
      <c r="M10" s="9">
        <f>IF(AND(Calculation!D$4=C71,Calculation!D$5=D71),K10,0)</f>
        <v>42.28</v>
      </c>
      <c r="N10" s="9">
        <f>IF(AND(Calculation!D$4=C71,Calculation!D$5=D71),L10,0)</f>
        <v>101.47</v>
      </c>
    </row>
    <row r="11" spans="1:14" x14ac:dyDescent="0.2">
      <c r="A11" s="7">
        <v>10</v>
      </c>
      <c r="B11" s="7" t="s">
        <v>61</v>
      </c>
      <c r="C11" s="9">
        <v>34.4</v>
      </c>
      <c r="D11" s="9">
        <v>34.299999999999997</v>
      </c>
      <c r="E11" s="9">
        <v>31.6</v>
      </c>
      <c r="F11" s="9">
        <v>31.8</v>
      </c>
      <c r="G11" s="9">
        <v>39</v>
      </c>
      <c r="H11" s="9">
        <v>36.67</v>
      </c>
      <c r="I11" s="9">
        <v>40.75</v>
      </c>
      <c r="J11" s="9">
        <v>34.49</v>
      </c>
      <c r="K11" s="9">
        <f>HLOOKUP(Calculation!$D$3,$C$2:$F$36,A11,0)</f>
        <v>31.6</v>
      </c>
      <c r="L11" s="9">
        <f>HLOOKUP(Calculation!$D$3,$G$2:$J$36,A11,0)</f>
        <v>40.75</v>
      </c>
      <c r="M11" s="9">
        <f>IF(AND(Calculation!D$4=C74,Calculation!D$5=D72),K11,0)</f>
        <v>0</v>
      </c>
      <c r="N11" s="9">
        <f>IF(AND(Calculation!D$4=C74,Calculation!D$5=D72),L11,0)</f>
        <v>0</v>
      </c>
    </row>
    <row r="12" spans="1:14" x14ac:dyDescent="0.2">
      <c r="A12" s="7">
        <v>11</v>
      </c>
      <c r="B12" s="7" t="s">
        <v>62</v>
      </c>
      <c r="C12" s="9">
        <v>37.4</v>
      </c>
      <c r="D12" s="9">
        <v>37.4</v>
      </c>
      <c r="E12" s="9">
        <v>34.299999999999997</v>
      </c>
      <c r="F12" s="9">
        <v>34.200000000000003</v>
      </c>
      <c r="G12" s="9">
        <v>43.5</v>
      </c>
      <c r="H12" s="9">
        <v>41.9</v>
      </c>
      <c r="I12" s="9">
        <v>54</v>
      </c>
      <c r="J12" s="9">
        <v>49.3</v>
      </c>
      <c r="K12" s="9">
        <f>HLOOKUP(Calculation!$D$3,$C$2:$F$36,A12,0)</f>
        <v>34.299999999999997</v>
      </c>
      <c r="L12" s="9">
        <f>HLOOKUP(Calculation!$D$3,$G$2:$J$36,A12,0)</f>
        <v>54</v>
      </c>
      <c r="M12" s="9">
        <f>IF(AND(Calculation!D$4=C74,Calculation!D$5=D71),K12,0)</f>
        <v>0</v>
      </c>
      <c r="N12" s="9">
        <f>IF(AND(Calculation!D$4=C74,Calculation!D$5=D71),L12,0)</f>
        <v>0</v>
      </c>
    </row>
    <row r="13" spans="1:14" x14ac:dyDescent="0.2">
      <c r="A13" s="7">
        <v>12</v>
      </c>
      <c r="B13" s="7" t="s">
        <v>46</v>
      </c>
      <c r="C13" s="9">
        <v>12.2</v>
      </c>
      <c r="D13" s="9">
        <v>11.6</v>
      </c>
      <c r="E13" s="9">
        <v>11.4</v>
      </c>
      <c r="F13" s="9">
        <v>11.2</v>
      </c>
      <c r="G13" s="9">
        <v>13.1</v>
      </c>
      <c r="H13" s="9">
        <v>19.2</v>
      </c>
      <c r="I13" s="9">
        <v>41.4</v>
      </c>
      <c r="J13" s="9">
        <v>44.3</v>
      </c>
      <c r="K13" s="9">
        <f>HLOOKUP(Calculation!$D$3,$C$2:$F$36,A13,0)</f>
        <v>11.4</v>
      </c>
      <c r="L13" s="9">
        <f>HLOOKUP(Calculation!$D$3,$G$2:$J$36,A13,0)</f>
        <v>41.4</v>
      </c>
      <c r="M13" s="9">
        <f>0</f>
        <v>0</v>
      </c>
      <c r="N13" s="9">
        <f>0</f>
        <v>0</v>
      </c>
    </row>
    <row r="14" spans="1:14" x14ac:dyDescent="0.2">
      <c r="A14" s="7">
        <v>13</v>
      </c>
      <c r="B14" s="7" t="s">
        <v>98</v>
      </c>
      <c r="C14" s="9">
        <v>29.7</v>
      </c>
      <c r="D14" s="9">
        <v>29.1</v>
      </c>
      <c r="E14" s="9">
        <v>28</v>
      </c>
      <c r="F14" s="9">
        <v>28.2</v>
      </c>
      <c r="G14" s="9">
        <v>29.7</v>
      </c>
      <c r="H14" s="9">
        <v>29</v>
      </c>
      <c r="I14" s="9">
        <v>27.6</v>
      </c>
      <c r="J14" s="9">
        <v>26.1</v>
      </c>
      <c r="K14" s="9">
        <f>HLOOKUP(Calculation!$D$3,$C$2:$F$36,A14,0)</f>
        <v>28</v>
      </c>
      <c r="L14" s="9">
        <f>HLOOKUP(Calculation!$D$3,$G$2:$J$36,A14,0)</f>
        <v>27.6</v>
      </c>
      <c r="M14" s="9">
        <f>K14*Calculation!D6</f>
        <v>0</v>
      </c>
      <c r="N14" s="9">
        <f>L14*Calculation!D6</f>
        <v>0</v>
      </c>
    </row>
    <row r="15" spans="1:14" x14ac:dyDescent="0.2">
      <c r="A15" s="7">
        <v>14</v>
      </c>
      <c r="B15" s="7" t="s">
        <v>21</v>
      </c>
      <c r="C15" s="9">
        <v>13.3</v>
      </c>
      <c r="D15" s="9">
        <v>14</v>
      </c>
      <c r="E15" s="9">
        <v>13.9</v>
      </c>
      <c r="F15" s="9">
        <v>14</v>
      </c>
      <c r="G15" s="9">
        <v>12.2</v>
      </c>
      <c r="H15" s="9">
        <v>11.8</v>
      </c>
      <c r="I15" s="9">
        <v>12.1</v>
      </c>
      <c r="J15" s="9">
        <v>14.3</v>
      </c>
      <c r="K15" s="9">
        <f>HLOOKUP(Calculation!$D$3,$C$2:$F$36,A15,0)</f>
        <v>13.9</v>
      </c>
      <c r="L15" s="9">
        <f>HLOOKUP(Calculation!$D$3,$G$2:$J$36,A15,0)</f>
        <v>12.1</v>
      </c>
      <c r="M15" s="9">
        <f>K15*Calculation!D7</f>
        <v>0</v>
      </c>
      <c r="N15" s="9">
        <f>L15*Calculation!D7</f>
        <v>0</v>
      </c>
    </row>
    <row r="16" spans="1:14" x14ac:dyDescent="0.2">
      <c r="A16" s="7">
        <v>15</v>
      </c>
      <c r="B16" s="7" t="s">
        <v>64</v>
      </c>
      <c r="C16" s="9">
        <v>28.08</v>
      </c>
      <c r="D16" s="9">
        <v>27.9</v>
      </c>
      <c r="E16" s="9">
        <v>27.42</v>
      </c>
      <c r="F16" s="9">
        <v>27.45</v>
      </c>
      <c r="G16" s="9">
        <v>27.81</v>
      </c>
      <c r="H16" s="9">
        <v>27.47</v>
      </c>
      <c r="I16" s="9">
        <v>24.63</v>
      </c>
      <c r="J16" s="9">
        <v>24.65</v>
      </c>
      <c r="K16" s="9">
        <f>HLOOKUP(Calculation!$D$3,$C$2:$F$36,A16,0)</f>
        <v>27.42</v>
      </c>
      <c r="L16" s="9">
        <f>HLOOKUP(Calculation!$D$3,$G$2:$J$36,A16,0)</f>
        <v>24.63</v>
      </c>
      <c r="M16" s="9">
        <f>K16*Calculation!D8</f>
        <v>0</v>
      </c>
      <c r="N16" s="9">
        <f>L16*Calculation!D8</f>
        <v>0</v>
      </c>
    </row>
    <row r="17" spans="1:14" x14ac:dyDescent="0.2">
      <c r="A17" s="7">
        <v>16</v>
      </c>
      <c r="B17" s="7" t="s">
        <v>101</v>
      </c>
      <c r="C17" s="9">
        <v>28.6</v>
      </c>
      <c r="D17" s="9">
        <v>28.9</v>
      </c>
      <c r="E17" s="9">
        <v>27.8</v>
      </c>
      <c r="F17" s="9">
        <v>28.1</v>
      </c>
      <c r="G17" s="9">
        <v>27.2</v>
      </c>
      <c r="H17" s="9">
        <v>28.1</v>
      </c>
      <c r="I17" s="9">
        <v>21.7</v>
      </c>
      <c r="J17" s="9">
        <v>25.7</v>
      </c>
      <c r="K17" s="9">
        <f>HLOOKUP(Calculation!$D$3,$C$2:$F$36,A17,0)</f>
        <v>27.8</v>
      </c>
      <c r="L17" s="9">
        <f>HLOOKUP(Calculation!$D$3,$G$2:$J$36,A17,0)</f>
        <v>21.7</v>
      </c>
      <c r="M17" s="9">
        <f>K17*Calculation!D9</f>
        <v>0</v>
      </c>
      <c r="N17" s="9">
        <f>L17*Calculation!D9</f>
        <v>0</v>
      </c>
    </row>
    <row r="18" spans="1:14" x14ac:dyDescent="0.2">
      <c r="A18" s="7">
        <v>17</v>
      </c>
      <c r="B18" s="7" t="s">
        <v>102</v>
      </c>
      <c r="C18" s="9">
        <v>28.6</v>
      </c>
      <c r="D18" s="9">
        <v>28.9</v>
      </c>
      <c r="E18" s="9">
        <v>27.8</v>
      </c>
      <c r="F18" s="9">
        <v>28.1</v>
      </c>
      <c r="G18" s="9">
        <v>27.2</v>
      </c>
      <c r="H18" s="9">
        <v>28.1</v>
      </c>
      <c r="I18" s="9">
        <v>21.7</v>
      </c>
      <c r="J18" s="9">
        <v>25.7</v>
      </c>
      <c r="K18" s="9">
        <f>HLOOKUP(Calculation!$D$3,$C$2:$F$36,A18,0)</f>
        <v>27.8</v>
      </c>
      <c r="L18" s="9">
        <f>HLOOKUP(Calculation!$D$3,$G$2:$J$36,A18,0)</f>
        <v>21.7</v>
      </c>
      <c r="M18" s="9">
        <f>K18*Calculation!D10</f>
        <v>0</v>
      </c>
      <c r="N18" s="9">
        <f>L18*Calculation!D10</f>
        <v>0</v>
      </c>
    </row>
    <row r="19" spans="1:14" x14ac:dyDescent="0.2">
      <c r="A19" s="7">
        <v>18</v>
      </c>
      <c r="B19" s="7" t="s">
        <v>105</v>
      </c>
      <c r="C19" s="9">
        <v>12.7</v>
      </c>
      <c r="D19" s="9">
        <v>13.1</v>
      </c>
      <c r="E19" s="9">
        <v>12.8</v>
      </c>
      <c r="F19" s="9">
        <v>13.25</v>
      </c>
      <c r="G19" s="9">
        <v>12.22</v>
      </c>
      <c r="H19" s="9">
        <v>11.95</v>
      </c>
      <c r="I19" s="9">
        <v>11.62</v>
      </c>
      <c r="J19" s="9">
        <v>12.73</v>
      </c>
      <c r="K19" s="9">
        <f>HLOOKUP(Calculation!$D$3,$C$2:$F$36,A19,0)</f>
        <v>12.8</v>
      </c>
      <c r="L19" s="9">
        <f>HLOOKUP(Calculation!$D$3,$G$2:$J$36,A19,0)</f>
        <v>11.62</v>
      </c>
      <c r="M19" s="9">
        <f>K19*Calculation!D11</f>
        <v>0</v>
      </c>
      <c r="N19" s="9">
        <f>L19*Calculation!D11</f>
        <v>0</v>
      </c>
    </row>
    <row r="20" spans="1:14" x14ac:dyDescent="0.2">
      <c r="A20" s="7">
        <v>19</v>
      </c>
      <c r="B20" s="7" t="s">
        <v>106</v>
      </c>
      <c r="C20" s="9">
        <v>4.8</v>
      </c>
      <c r="D20" s="9">
        <v>5</v>
      </c>
      <c r="E20" s="9">
        <v>4.9000000000000004</v>
      </c>
      <c r="F20" s="9">
        <v>5</v>
      </c>
      <c r="G20" s="9">
        <v>4.95</v>
      </c>
      <c r="H20" s="9">
        <v>4.47</v>
      </c>
      <c r="I20" s="9">
        <v>4.72</v>
      </c>
      <c r="J20" s="9">
        <v>4.76</v>
      </c>
      <c r="K20" s="9">
        <f>HLOOKUP(Calculation!$D$3,$C$2:$F$36,A20,0)</f>
        <v>4.9000000000000004</v>
      </c>
      <c r="L20" s="9">
        <f>HLOOKUP(Calculation!$D$3,$G$2:$J$36,A20,0)</f>
        <v>4.72</v>
      </c>
      <c r="M20" s="9">
        <f>K20*Calculation!D12</f>
        <v>0</v>
      </c>
      <c r="N20" s="9">
        <f>L20*Calculation!D12</f>
        <v>0</v>
      </c>
    </row>
    <row r="21" spans="1:14" x14ac:dyDescent="0.2">
      <c r="A21" s="7">
        <v>20</v>
      </c>
      <c r="B21" s="7" t="s">
        <v>108</v>
      </c>
      <c r="C21" s="9">
        <v>13.49</v>
      </c>
      <c r="D21" s="9">
        <v>13.41</v>
      </c>
      <c r="E21" s="9">
        <v>13.06</v>
      </c>
      <c r="F21" s="9">
        <v>13.67</v>
      </c>
      <c r="G21" s="9">
        <v>12.9</v>
      </c>
      <c r="H21" s="9">
        <v>13.02</v>
      </c>
      <c r="I21" s="9">
        <v>11.36</v>
      </c>
      <c r="J21" s="9">
        <v>15.13</v>
      </c>
      <c r="K21" s="9">
        <f>HLOOKUP(Calculation!$D$3,$C$2:$F$36,A21,0)</f>
        <v>13.06</v>
      </c>
      <c r="L21" s="9">
        <f>HLOOKUP(Calculation!$D$3,$G$2:$J$36,A21,0)</f>
        <v>11.36</v>
      </c>
      <c r="M21" s="9">
        <f>K21*Calculation!D13</f>
        <v>0</v>
      </c>
      <c r="N21" s="9">
        <f>L21*Calculation!D13</f>
        <v>0</v>
      </c>
    </row>
    <row r="22" spans="1:14" x14ac:dyDescent="0.2">
      <c r="A22" s="7">
        <v>21</v>
      </c>
      <c r="B22" s="7" t="s">
        <v>28</v>
      </c>
      <c r="C22" s="9">
        <v>4.4000000000000004</v>
      </c>
      <c r="D22" s="9">
        <v>4.63</v>
      </c>
      <c r="E22" s="9">
        <v>4.63</v>
      </c>
      <c r="F22" s="9">
        <v>4.63</v>
      </c>
      <c r="G22" s="9">
        <v>4.07</v>
      </c>
      <c r="H22" s="9">
        <v>3.93</v>
      </c>
      <c r="I22" s="9">
        <v>4</v>
      </c>
      <c r="J22" s="9">
        <v>4.8</v>
      </c>
      <c r="K22" s="9">
        <f>HLOOKUP(Calculation!$D$3,$C$2:$F$36,A22,0)</f>
        <v>4.63</v>
      </c>
      <c r="L22" s="9">
        <f>HLOOKUP(Calculation!$D$3,$G$2:$J$36,A22,0)</f>
        <v>4</v>
      </c>
      <c r="M22" s="9">
        <f>K22*Calculation!D14</f>
        <v>0</v>
      </c>
      <c r="N22" s="9">
        <f>L22*Calculation!D14</f>
        <v>0</v>
      </c>
    </row>
    <row r="23" spans="1:14" x14ac:dyDescent="0.2">
      <c r="A23" s="7">
        <v>22</v>
      </c>
      <c r="B23" s="7" t="s">
        <v>29</v>
      </c>
      <c r="C23" s="9">
        <v>2.4500000000000002</v>
      </c>
      <c r="D23" s="9">
        <v>2.2999999999999998</v>
      </c>
      <c r="E23" s="9">
        <v>2.5</v>
      </c>
      <c r="F23" s="9">
        <v>2.6</v>
      </c>
      <c r="G23" s="9">
        <v>2.25</v>
      </c>
      <c r="H23" s="9">
        <v>1.95</v>
      </c>
      <c r="I23" s="9">
        <v>2</v>
      </c>
      <c r="J23" s="9">
        <v>2.9</v>
      </c>
      <c r="K23" s="9">
        <f>HLOOKUP(Calculation!$D$3,$C$2:$F$36,A23,0)</f>
        <v>2.5</v>
      </c>
      <c r="L23" s="9">
        <f>HLOOKUP(Calculation!$D$3,$G$2:$J$36,A23,0)</f>
        <v>2</v>
      </c>
      <c r="M23" s="9">
        <f>K23*Calculation!D15</f>
        <v>0</v>
      </c>
      <c r="N23" s="9">
        <f>L23*Calculation!D15</f>
        <v>0</v>
      </c>
    </row>
    <row r="24" spans="1:14" x14ac:dyDescent="0.2">
      <c r="A24" s="7">
        <v>23</v>
      </c>
      <c r="B24" s="7" t="s">
        <v>47</v>
      </c>
      <c r="C24" s="9">
        <v>3.7</v>
      </c>
      <c r="D24" s="9">
        <v>3.5</v>
      </c>
      <c r="E24" s="9">
        <v>3.5</v>
      </c>
      <c r="F24" s="9">
        <v>3.2</v>
      </c>
      <c r="G24" s="9">
        <v>3.5</v>
      </c>
      <c r="H24" s="9">
        <v>2.7</v>
      </c>
      <c r="I24" s="9">
        <v>2.7</v>
      </c>
      <c r="J24" s="9">
        <v>3.9</v>
      </c>
      <c r="K24" s="9">
        <f>HLOOKUP(Calculation!$D$3,$C$2:$F$36,A24,0)</f>
        <v>3.5</v>
      </c>
      <c r="L24" s="9">
        <f>HLOOKUP(Calculation!$D$3,$G$2:$J$36,A24,0)</f>
        <v>2.7</v>
      </c>
      <c r="M24" s="9">
        <f>K24*Calculation!D16</f>
        <v>0</v>
      </c>
      <c r="N24" s="9">
        <f>L24*Calculation!D16</f>
        <v>0</v>
      </c>
    </row>
    <row r="25" spans="1:14" x14ac:dyDescent="0.2">
      <c r="A25" s="7">
        <v>24</v>
      </c>
      <c r="B25" s="7" t="s">
        <v>30</v>
      </c>
      <c r="C25" s="9">
        <v>2.6</v>
      </c>
      <c r="D25" s="9">
        <v>2.7</v>
      </c>
      <c r="E25" s="9">
        <v>2.7</v>
      </c>
      <c r="F25" s="9">
        <v>2.65</v>
      </c>
      <c r="G25" s="9">
        <v>2.4</v>
      </c>
      <c r="H25" s="9">
        <v>2.2999999999999998</v>
      </c>
      <c r="I25" s="9">
        <v>2.0499999999999998</v>
      </c>
      <c r="J25" s="9">
        <v>3.4</v>
      </c>
      <c r="K25" s="9">
        <f>HLOOKUP(Calculation!$D$3,$C$2:$F$36,A25,0)</f>
        <v>2.7</v>
      </c>
      <c r="L25" s="9">
        <f>HLOOKUP(Calculation!$D$3,$G$2:$J$36,A25,0)</f>
        <v>2.0499999999999998</v>
      </c>
      <c r="M25" s="9">
        <f>K25*Calculation!D17</f>
        <v>0</v>
      </c>
      <c r="N25" s="9">
        <f>L25*Calculation!D17</f>
        <v>0</v>
      </c>
    </row>
    <row r="26" spans="1:14" x14ac:dyDescent="0.2">
      <c r="A26" s="7">
        <v>25</v>
      </c>
      <c r="B26" s="7" t="s">
        <v>48</v>
      </c>
      <c r="C26" s="9">
        <v>3.6</v>
      </c>
      <c r="D26" s="9">
        <v>3.4</v>
      </c>
      <c r="E26" s="9">
        <v>3.4</v>
      </c>
      <c r="F26" s="9">
        <v>3.5</v>
      </c>
      <c r="G26" s="9">
        <v>3.3</v>
      </c>
      <c r="H26" s="9">
        <v>3</v>
      </c>
      <c r="I26" s="9">
        <v>2.4</v>
      </c>
      <c r="J26" s="9">
        <v>3.9</v>
      </c>
      <c r="K26" s="9">
        <f>HLOOKUP(Calculation!$D$3,$C$2:$F$36,A26,0)</f>
        <v>3.4</v>
      </c>
      <c r="L26" s="9">
        <f>HLOOKUP(Calculation!$D$3,$G$2:$J$36,A26,0)</f>
        <v>2.4</v>
      </c>
      <c r="M26" s="9">
        <f>K26*Calculation!D18</f>
        <v>0</v>
      </c>
      <c r="N26" s="9">
        <f>L26*Calculation!D18</f>
        <v>0</v>
      </c>
    </row>
    <row r="27" spans="1:14" x14ac:dyDescent="0.2">
      <c r="A27" s="7">
        <v>26</v>
      </c>
      <c r="B27" s="7" t="s">
        <v>110</v>
      </c>
      <c r="C27" s="9">
        <v>12.38</v>
      </c>
      <c r="D27" s="9">
        <v>11.56</v>
      </c>
      <c r="E27" s="9">
        <v>11.81</v>
      </c>
      <c r="F27" s="9">
        <v>12.24</v>
      </c>
      <c r="G27" s="9">
        <v>11.92</v>
      </c>
      <c r="H27" s="9">
        <v>11.06</v>
      </c>
      <c r="I27" s="9">
        <v>10.65</v>
      </c>
      <c r="J27" s="9">
        <v>11.81</v>
      </c>
      <c r="K27" s="9">
        <f>HLOOKUP(Calculation!$D$3,$C$2:$F$36,A27,0)</f>
        <v>11.81</v>
      </c>
      <c r="L27" s="9">
        <f>HLOOKUP(Calculation!$D$3,$G$2:$J$36,A27,0)</f>
        <v>10.65</v>
      </c>
      <c r="M27" s="9">
        <f>K27*Calculation!D19</f>
        <v>0</v>
      </c>
      <c r="N27" s="9">
        <f>L27*Calculation!D19</f>
        <v>0</v>
      </c>
    </row>
    <row r="28" spans="1:14" x14ac:dyDescent="0.2">
      <c r="A28" s="7">
        <v>27</v>
      </c>
      <c r="B28" s="7" t="s">
        <v>66</v>
      </c>
      <c r="C28" s="9">
        <v>26.94</v>
      </c>
      <c r="D28" s="9">
        <v>27.4</v>
      </c>
      <c r="E28" s="9">
        <v>26.36</v>
      </c>
      <c r="F28" s="9">
        <v>26.83</v>
      </c>
      <c r="G28" s="9">
        <v>25.94</v>
      </c>
      <c r="H28" s="9">
        <v>26.52</v>
      </c>
      <c r="I28" s="9">
        <v>21.41</v>
      </c>
      <c r="J28" s="9">
        <v>23.76</v>
      </c>
      <c r="K28" s="9">
        <f>HLOOKUP(Calculation!$D$3,$C$2:$F$36,A28,0)</f>
        <v>26.36</v>
      </c>
      <c r="L28" s="9">
        <f>HLOOKUP(Calculation!$D$3,$G$2:$J$36,A28,0)</f>
        <v>21.41</v>
      </c>
      <c r="M28" s="9">
        <f>K28*Calculation!D20</f>
        <v>0</v>
      </c>
      <c r="N28" s="9">
        <f>L28*Calculation!D20</f>
        <v>0</v>
      </c>
    </row>
    <row r="29" spans="1:14" x14ac:dyDescent="0.2">
      <c r="A29" s="7">
        <v>28</v>
      </c>
      <c r="B29" s="7" t="s">
        <v>67</v>
      </c>
      <c r="C29" s="9">
        <v>26.1</v>
      </c>
      <c r="D29" s="9">
        <v>26</v>
      </c>
      <c r="E29" s="9">
        <v>25.9</v>
      </c>
      <c r="F29" s="9">
        <v>26</v>
      </c>
      <c r="G29" s="9">
        <v>26.2</v>
      </c>
      <c r="H29" s="9">
        <v>26</v>
      </c>
      <c r="I29" s="9">
        <v>22.6</v>
      </c>
      <c r="J29" s="9">
        <v>22.6</v>
      </c>
      <c r="K29" s="9">
        <f>HLOOKUP(Calculation!$D$3,$C$2:$F$36,A29,0)</f>
        <v>25.9</v>
      </c>
      <c r="L29" s="9">
        <f>HLOOKUP(Calculation!$D$3,$G$2:$J$36,A29,0)</f>
        <v>22.6</v>
      </c>
      <c r="M29" s="9">
        <f>K29*Calculation!D21</f>
        <v>0</v>
      </c>
      <c r="N29" s="9">
        <f>L29*Calculation!D21</f>
        <v>0</v>
      </c>
    </row>
    <row r="30" spans="1:14" x14ac:dyDescent="0.2">
      <c r="A30" s="7">
        <v>29</v>
      </c>
      <c r="B30" s="7" t="s">
        <v>31</v>
      </c>
      <c r="C30" s="9">
        <v>11.9</v>
      </c>
      <c r="D30" s="9">
        <v>12.5</v>
      </c>
      <c r="E30" s="9">
        <v>12.5</v>
      </c>
      <c r="F30" s="9">
        <v>12.6</v>
      </c>
      <c r="G30" s="9">
        <v>10.9</v>
      </c>
      <c r="H30" s="9">
        <v>10.8</v>
      </c>
      <c r="I30" s="9">
        <v>10.8</v>
      </c>
      <c r="J30" s="9">
        <v>13.6</v>
      </c>
      <c r="K30" s="9">
        <f>HLOOKUP(Calculation!$D$3,$C$2:$F$36,A30,0)</f>
        <v>12.5</v>
      </c>
      <c r="L30" s="9">
        <f>HLOOKUP(Calculation!$D$3,$G$2:$J$36,A30,0)</f>
        <v>10.8</v>
      </c>
      <c r="M30" s="9">
        <f>K30*Calculation!D22</f>
        <v>0</v>
      </c>
      <c r="N30" s="9">
        <f>L30*Calculation!D22</f>
        <v>0</v>
      </c>
    </row>
    <row r="31" spans="1:14" x14ac:dyDescent="0.2">
      <c r="A31" s="7">
        <v>30</v>
      </c>
      <c r="B31" s="7" t="s">
        <v>32</v>
      </c>
      <c r="C31" s="9">
        <v>11.8</v>
      </c>
      <c r="D31" s="9">
        <v>12.4</v>
      </c>
      <c r="E31" s="9">
        <v>12.4</v>
      </c>
      <c r="F31" s="9">
        <v>12.5</v>
      </c>
      <c r="G31" s="9">
        <v>10.8</v>
      </c>
      <c r="H31" s="9">
        <v>10.5</v>
      </c>
      <c r="I31" s="9">
        <v>10</v>
      </c>
      <c r="J31" s="9">
        <v>13.2</v>
      </c>
      <c r="K31" s="9">
        <f>HLOOKUP(Calculation!$D$3,$C$2:$F$36,A31,0)</f>
        <v>12.4</v>
      </c>
      <c r="L31" s="9">
        <f>HLOOKUP(Calculation!$D$3,$G$2:$J$36,A31,0)</f>
        <v>10</v>
      </c>
      <c r="M31" s="9">
        <f>K31*Calculation!D23</f>
        <v>0</v>
      </c>
      <c r="N31" s="9">
        <f>L31*Calculation!D23</f>
        <v>0</v>
      </c>
    </row>
    <row r="32" spans="1:14" x14ac:dyDescent="0.2">
      <c r="A32" s="7">
        <v>31</v>
      </c>
      <c r="B32" s="11" t="s">
        <v>33</v>
      </c>
      <c r="C32" s="12">
        <v>5.5</v>
      </c>
      <c r="D32" s="12">
        <v>5.7</v>
      </c>
      <c r="E32" s="12">
        <v>5.75</v>
      </c>
      <c r="F32" s="12">
        <v>5.8</v>
      </c>
      <c r="G32" s="12">
        <v>5.18</v>
      </c>
      <c r="H32" s="12">
        <v>4.8499999999999996</v>
      </c>
      <c r="I32" s="12">
        <v>5.0999999999999996</v>
      </c>
      <c r="J32" s="12">
        <v>5.68</v>
      </c>
      <c r="K32" s="9">
        <f>HLOOKUP(Calculation!$D$3,$C$2:$F$36,A32,0)</f>
        <v>5.75</v>
      </c>
      <c r="L32" s="9">
        <f>HLOOKUP(Calculation!$D$3,$G$2:$J$36,A32,0)</f>
        <v>5.0999999999999996</v>
      </c>
      <c r="M32" s="9">
        <f>K32*Calculation!D24</f>
        <v>0</v>
      </c>
      <c r="N32" s="9">
        <f>L32*Calculation!D24</f>
        <v>0</v>
      </c>
    </row>
    <row r="33" spans="1:15" x14ac:dyDescent="0.2">
      <c r="A33" s="7">
        <v>32</v>
      </c>
      <c r="B33" s="11" t="s">
        <v>34</v>
      </c>
      <c r="C33" s="12">
        <v>6.8</v>
      </c>
      <c r="D33" s="12">
        <v>6.2</v>
      </c>
      <c r="E33" s="12">
        <v>6.8</v>
      </c>
      <c r="F33" s="12">
        <v>6.9</v>
      </c>
      <c r="G33" s="12">
        <v>6.64</v>
      </c>
      <c r="H33" s="12">
        <v>5.28</v>
      </c>
      <c r="I33" s="12">
        <v>7.7</v>
      </c>
      <c r="J33" s="12">
        <v>6.96</v>
      </c>
      <c r="K33" s="9">
        <f>HLOOKUP(Calculation!$D$3,$C$2:$F$36,A33,0)</f>
        <v>6.8</v>
      </c>
      <c r="L33" s="9">
        <f>HLOOKUP(Calculation!$D$3,$G$2:$J$36,A33,0)</f>
        <v>7.7</v>
      </c>
      <c r="M33" s="9">
        <f>K33*Calculation!D25</f>
        <v>0</v>
      </c>
      <c r="N33" s="9">
        <f>L33*Calculation!D25</f>
        <v>0</v>
      </c>
    </row>
    <row r="34" spans="1:15" x14ac:dyDescent="0.2">
      <c r="A34" s="7">
        <v>33</v>
      </c>
      <c r="B34" s="11" t="s">
        <v>114</v>
      </c>
      <c r="C34" s="12">
        <v>11.07</v>
      </c>
      <c r="D34" s="12">
        <v>10.74</v>
      </c>
      <c r="E34" s="12">
        <v>10.61</v>
      </c>
      <c r="F34" s="12">
        <v>11.03</v>
      </c>
      <c r="G34" s="12">
        <v>10.58</v>
      </c>
      <c r="H34" s="12">
        <v>10.48</v>
      </c>
      <c r="I34" s="12">
        <v>9.1300000000000008</v>
      </c>
      <c r="J34" s="12">
        <v>10.78</v>
      </c>
      <c r="K34" s="9">
        <f>HLOOKUP(Calculation!$D$3,$C$2:$F$36,A34,0)</f>
        <v>10.61</v>
      </c>
      <c r="L34" s="9">
        <f>HLOOKUP(Calculation!$D$3,$G$2:$J$36,A34,0)</f>
        <v>9.1300000000000008</v>
      </c>
      <c r="M34" s="9">
        <f>K34*Calculation!D26</f>
        <v>0</v>
      </c>
      <c r="N34" s="9">
        <f>L34*Calculation!D26</f>
        <v>0</v>
      </c>
    </row>
    <row r="35" spans="1:15" x14ac:dyDescent="0.2">
      <c r="A35" s="7">
        <v>34</v>
      </c>
      <c r="B35" s="11" t="s">
        <v>35</v>
      </c>
      <c r="C35" s="12">
        <v>7.15</v>
      </c>
      <c r="D35" s="12">
        <v>7.5</v>
      </c>
      <c r="E35" s="12">
        <v>7.2</v>
      </c>
      <c r="F35" s="12">
        <v>7</v>
      </c>
      <c r="G35" s="12">
        <v>6.45</v>
      </c>
      <c r="H35" s="12">
        <v>6.15</v>
      </c>
      <c r="I35" s="12">
        <v>6.4</v>
      </c>
      <c r="J35" s="12">
        <v>7.85</v>
      </c>
      <c r="K35" s="9">
        <f>HLOOKUP(Calculation!$D$3,$C$2:$F$36,A35,0)</f>
        <v>7.2</v>
      </c>
      <c r="L35" s="9">
        <f>HLOOKUP(Calculation!$D$3,$G$2:$J$36,A35,0)</f>
        <v>6.4</v>
      </c>
      <c r="M35" s="9">
        <f>K35*Calculation!D27</f>
        <v>0</v>
      </c>
      <c r="N35" s="9">
        <f>L35*Calculation!D27</f>
        <v>0</v>
      </c>
    </row>
    <row r="36" spans="1:15" x14ac:dyDescent="0.2">
      <c r="A36" s="7">
        <v>35</v>
      </c>
      <c r="B36" s="7" t="s">
        <v>49</v>
      </c>
      <c r="C36" s="9">
        <v>9.4</v>
      </c>
      <c r="D36" s="9">
        <v>10</v>
      </c>
      <c r="E36" s="9">
        <v>9.9</v>
      </c>
      <c r="F36" s="9">
        <v>10</v>
      </c>
      <c r="G36" s="9">
        <v>8.6</v>
      </c>
      <c r="H36" s="9">
        <v>8.4</v>
      </c>
      <c r="I36" s="9">
        <v>8.1</v>
      </c>
      <c r="J36" s="9">
        <v>10.9</v>
      </c>
      <c r="K36" s="9">
        <f>HLOOKUP(Calculation!$D$3,$C$2:$F$36,A36,0)</f>
        <v>9.9</v>
      </c>
      <c r="L36" s="9">
        <f>HLOOKUP(Calculation!$D$3,$G$2:$J$36,A36,0)</f>
        <v>8.1</v>
      </c>
      <c r="M36" s="9">
        <f>K36*Calculation!D28</f>
        <v>0</v>
      </c>
      <c r="N36" s="9">
        <f>L36*Calculation!D28</f>
        <v>0</v>
      </c>
    </row>
    <row r="37" spans="1:15" x14ac:dyDescent="0.2">
      <c r="A37" s="13"/>
      <c r="B37" s="103" t="s">
        <v>76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5"/>
      <c r="M37" s="14">
        <f>SUM(M3:M36)</f>
        <v>42.28</v>
      </c>
      <c r="N37" s="9">
        <f>SUM(N3:N36)</f>
        <v>101.47</v>
      </c>
    </row>
    <row r="38" spans="1:15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5" x14ac:dyDescent="0.2">
      <c r="A39" s="13"/>
      <c r="B39" s="7"/>
      <c r="C39" s="100" t="s">
        <v>77</v>
      </c>
      <c r="D39" s="101"/>
      <c r="E39" s="101"/>
      <c r="F39" s="101"/>
      <c r="G39" s="101"/>
      <c r="H39" s="102"/>
      <c r="I39" s="100" t="s">
        <v>78</v>
      </c>
      <c r="J39" s="102"/>
      <c r="K39" s="13"/>
      <c r="L39" s="13"/>
      <c r="M39" s="13"/>
      <c r="N39" s="13"/>
    </row>
    <row r="40" spans="1:15" x14ac:dyDescent="0.2">
      <c r="A40" s="15">
        <v>1</v>
      </c>
      <c r="B40" s="7"/>
      <c r="C40" s="8" t="s">
        <v>79</v>
      </c>
      <c r="D40" s="8" t="str">
        <f>C71</f>
        <v>USF-212AS</v>
      </c>
      <c r="E40" s="16" t="str">
        <f>C72</f>
        <v>USF-212S</v>
      </c>
      <c r="F40" s="16" t="str">
        <f>C73</f>
        <v>USF-212</v>
      </c>
      <c r="G40" s="8" t="str">
        <f>C74</f>
        <v>USF-105AS</v>
      </c>
      <c r="H40" s="8" t="str">
        <f>C75</f>
        <v>USF-105S</v>
      </c>
      <c r="I40" s="8" t="s">
        <v>79</v>
      </c>
      <c r="J40" s="8" t="s">
        <v>155</v>
      </c>
      <c r="K40" s="8" t="s">
        <v>156</v>
      </c>
      <c r="L40" s="17"/>
      <c r="M40" s="13"/>
      <c r="N40" s="13"/>
      <c r="O40" s="13"/>
    </row>
    <row r="41" spans="1:15" x14ac:dyDescent="0.2">
      <c r="A41" s="15">
        <v>2</v>
      </c>
      <c r="B41" s="7" t="s">
        <v>50</v>
      </c>
      <c r="C41" s="8"/>
      <c r="D41" s="8">
        <v>12</v>
      </c>
      <c r="E41" s="16">
        <v>12</v>
      </c>
      <c r="F41" s="16">
        <v>12</v>
      </c>
      <c r="G41" s="16">
        <v>5</v>
      </c>
      <c r="H41" s="16">
        <v>5</v>
      </c>
      <c r="I41" s="18">
        <f>HLOOKUP(Calculation!D4,D40:H41,2,0)</f>
        <v>12</v>
      </c>
      <c r="J41" s="18"/>
      <c r="K41" s="8"/>
      <c r="L41" s="17"/>
      <c r="M41" s="13"/>
      <c r="N41" s="13"/>
      <c r="O41" s="13"/>
    </row>
    <row r="42" spans="1:15" x14ac:dyDescent="0.2">
      <c r="A42" s="15">
        <v>3</v>
      </c>
      <c r="B42" s="7" t="s">
        <v>63</v>
      </c>
      <c r="C42" s="19">
        <v>1</v>
      </c>
      <c r="D42" s="16" t="b">
        <f>TRUE()</f>
        <v>1</v>
      </c>
      <c r="E42" s="16" t="b">
        <f>FALSE()</f>
        <v>0</v>
      </c>
      <c r="F42" s="16" t="b">
        <f>FALSE()</f>
        <v>0</v>
      </c>
      <c r="G42" s="26" t="b">
        <f>TRUE()</f>
        <v>1</v>
      </c>
      <c r="H42" s="26" t="b">
        <f>FALSE()</f>
        <v>0</v>
      </c>
      <c r="I42" s="7">
        <f>Calculation!D6*C42</f>
        <v>0</v>
      </c>
      <c r="J42" s="28">
        <f>IF(HLOOKUP(Calculation!$D$4,$D$40:$H$65,A42,0),1,0)</f>
        <v>1</v>
      </c>
      <c r="K42" s="7">
        <f>IF(I42 = 0,1,J42)</f>
        <v>1</v>
      </c>
      <c r="L42" s="13"/>
      <c r="M42" s="13"/>
      <c r="N42" s="13"/>
    </row>
    <row r="43" spans="1:15" x14ac:dyDescent="0.2">
      <c r="A43" s="15">
        <v>4</v>
      </c>
      <c r="B43" s="7" t="s">
        <v>21</v>
      </c>
      <c r="C43" s="20">
        <v>1</v>
      </c>
      <c r="D43" s="16" t="b">
        <f>TRUE()</f>
        <v>1</v>
      </c>
      <c r="E43" s="21" t="b">
        <f>TRUE()</f>
        <v>1</v>
      </c>
      <c r="F43" s="20" t="b">
        <f>FALSE()</f>
        <v>0</v>
      </c>
      <c r="G43" s="26" t="b">
        <f>TRUE()</f>
        <v>1</v>
      </c>
      <c r="H43" s="21" t="b">
        <f>TRUE()</f>
        <v>1</v>
      </c>
      <c r="I43" s="7">
        <f>Calculation!D7*C43</f>
        <v>0</v>
      </c>
      <c r="J43" s="28">
        <f>IF(HLOOKUP(Calculation!$D$4,$D$40:$H$65,A43,0),1,0)</f>
        <v>1</v>
      </c>
      <c r="K43" s="7">
        <f>IF(I43 = 0,1,J43)</f>
        <v>1</v>
      </c>
      <c r="L43" s="13"/>
      <c r="M43" s="13"/>
      <c r="N43" s="13"/>
    </row>
    <row r="44" spans="1:15" x14ac:dyDescent="0.2">
      <c r="A44" s="15">
        <v>5</v>
      </c>
      <c r="B44" s="7" t="s">
        <v>64</v>
      </c>
      <c r="C44" s="20">
        <v>2</v>
      </c>
      <c r="D44" s="16" t="b">
        <f>TRUE()</f>
        <v>1</v>
      </c>
      <c r="E44" s="21" t="b">
        <f>FALSE()</f>
        <v>0</v>
      </c>
      <c r="F44" s="20" t="b">
        <f>FALSE()</f>
        <v>0</v>
      </c>
      <c r="G44" s="26" t="b">
        <f>TRUE()</f>
        <v>1</v>
      </c>
      <c r="H44" s="21" t="b">
        <f>FALSE()</f>
        <v>0</v>
      </c>
      <c r="I44" s="7">
        <f>Calculation!D8*C44</f>
        <v>0</v>
      </c>
      <c r="J44" s="28">
        <f>IF(HLOOKUP(Calculation!$D$4,$D$40:$H$65,A44,0),1,0)</f>
        <v>1</v>
      </c>
      <c r="K44" s="7">
        <f t="shared" ref="K44:K64" si="0">IF(I44 = 0,1,J44)</f>
        <v>1</v>
      </c>
      <c r="L44" s="13"/>
      <c r="M44" s="13"/>
      <c r="N44" s="13"/>
    </row>
    <row r="45" spans="1:15" x14ac:dyDescent="0.2">
      <c r="A45" s="15">
        <v>6</v>
      </c>
      <c r="B45" s="7" t="s">
        <v>24</v>
      </c>
      <c r="C45" s="20">
        <v>2</v>
      </c>
      <c r="D45" s="16" t="b">
        <f>TRUE()</f>
        <v>1</v>
      </c>
      <c r="E45" s="20" t="b">
        <f>FALSE()</f>
        <v>0</v>
      </c>
      <c r="F45" s="20" t="b">
        <f>FALSE()</f>
        <v>0</v>
      </c>
      <c r="G45" s="26" t="b">
        <f>TRUE()</f>
        <v>1</v>
      </c>
      <c r="H45" s="20" t="b">
        <f>FALSE()</f>
        <v>0</v>
      </c>
      <c r="I45" s="7">
        <f>Calculation!D9*C45</f>
        <v>0</v>
      </c>
      <c r="J45" s="28">
        <f>IF(HLOOKUP(Calculation!$D$4,$D$40:$H$65,A45,0),1,0)</f>
        <v>1</v>
      </c>
      <c r="K45" s="7">
        <f t="shared" si="0"/>
        <v>1</v>
      </c>
      <c r="L45" s="13"/>
      <c r="M45" s="13"/>
      <c r="N45" s="13"/>
    </row>
    <row r="46" spans="1:15" x14ac:dyDescent="0.2">
      <c r="A46" s="15">
        <v>7</v>
      </c>
      <c r="B46" s="7" t="s">
        <v>25</v>
      </c>
      <c r="C46" s="20">
        <v>2</v>
      </c>
      <c r="D46" s="16" t="b">
        <f>TRUE()</f>
        <v>1</v>
      </c>
      <c r="E46" s="20" t="b">
        <f>FALSE()</f>
        <v>0</v>
      </c>
      <c r="F46" s="20" t="b">
        <f>FALSE()</f>
        <v>0</v>
      </c>
      <c r="G46" s="26" t="b">
        <f>TRUE()</f>
        <v>1</v>
      </c>
      <c r="H46" s="20" t="b">
        <f>FALSE()</f>
        <v>0</v>
      </c>
      <c r="I46" s="7">
        <f>Calculation!D10*C46</f>
        <v>0</v>
      </c>
      <c r="J46" s="28">
        <f>IF(HLOOKUP(Calculation!$D$4,$D$40:$H$65,A46,0),1,0)</f>
        <v>1</v>
      </c>
      <c r="K46" s="7">
        <f t="shared" si="0"/>
        <v>1</v>
      </c>
      <c r="L46" s="13"/>
      <c r="M46" s="13"/>
      <c r="N46" s="13"/>
    </row>
    <row r="47" spans="1:15" x14ac:dyDescent="0.2">
      <c r="A47" s="15">
        <v>8</v>
      </c>
      <c r="B47" s="7" t="s">
        <v>51</v>
      </c>
      <c r="C47" s="20">
        <v>2</v>
      </c>
      <c r="D47" s="16" t="b">
        <f>TRUE()</f>
        <v>1</v>
      </c>
      <c r="E47" s="21" t="b">
        <f>TRUE()</f>
        <v>1</v>
      </c>
      <c r="F47" s="20" t="b">
        <f>FALSE()</f>
        <v>0</v>
      </c>
      <c r="G47" s="26" t="b">
        <f>TRUE()</f>
        <v>1</v>
      </c>
      <c r="H47" s="21" t="b">
        <f>TRUE()</f>
        <v>1</v>
      </c>
      <c r="I47" s="7">
        <f>Calculation!D11*C47</f>
        <v>0</v>
      </c>
      <c r="J47" s="28">
        <f>IF(HLOOKUP(Calculation!$D$4,$D$40:$H$65,A47,0),1,0)</f>
        <v>1</v>
      </c>
      <c r="K47" s="7">
        <f t="shared" si="0"/>
        <v>1</v>
      </c>
      <c r="L47" s="13"/>
      <c r="M47" s="13"/>
      <c r="N47" s="13"/>
    </row>
    <row r="48" spans="1:15" x14ac:dyDescent="0.2">
      <c r="A48" s="15">
        <v>9</v>
      </c>
      <c r="B48" s="7" t="s">
        <v>27</v>
      </c>
      <c r="C48" s="20">
        <v>1</v>
      </c>
      <c r="D48" s="16" t="b">
        <f>TRUE()</f>
        <v>1</v>
      </c>
      <c r="E48" s="20" t="b">
        <f>FALSE()</f>
        <v>0</v>
      </c>
      <c r="F48" s="20" t="b">
        <f>FALSE()</f>
        <v>0</v>
      </c>
      <c r="G48" s="26" t="b">
        <f>TRUE()</f>
        <v>1</v>
      </c>
      <c r="H48" s="20" t="b">
        <f>FALSE()</f>
        <v>0</v>
      </c>
      <c r="I48" s="7">
        <f>Calculation!D12*C48</f>
        <v>0</v>
      </c>
      <c r="J48" s="28">
        <f>IF(HLOOKUP(Calculation!$D$4,$D$40:$H$65,A48,0),1,0)</f>
        <v>1</v>
      </c>
      <c r="K48" s="7">
        <f t="shared" si="0"/>
        <v>1</v>
      </c>
      <c r="L48" s="13"/>
      <c r="M48" s="13"/>
      <c r="N48" s="13"/>
    </row>
    <row r="49" spans="1:14" x14ac:dyDescent="0.2">
      <c r="A49" s="15">
        <v>10</v>
      </c>
      <c r="B49" s="7" t="s">
        <v>65</v>
      </c>
      <c r="C49" s="20">
        <v>2</v>
      </c>
      <c r="D49" s="16" t="b">
        <f>TRUE()</f>
        <v>1</v>
      </c>
      <c r="E49" s="21" t="b">
        <f>FALSE()</f>
        <v>0</v>
      </c>
      <c r="F49" s="21" t="b">
        <f>FALSE()</f>
        <v>0</v>
      </c>
      <c r="G49" s="26" t="b">
        <f>TRUE()</f>
        <v>1</v>
      </c>
      <c r="H49" s="21" t="b">
        <f>FALSE()</f>
        <v>0</v>
      </c>
      <c r="I49" s="7">
        <f>Calculation!D13*C49</f>
        <v>0</v>
      </c>
      <c r="J49" s="28">
        <f>IF(HLOOKUP(Calculation!$D$4,$D$40:$H$65,A49,0),1,0)</f>
        <v>1</v>
      </c>
      <c r="K49" s="7">
        <f t="shared" si="0"/>
        <v>1</v>
      </c>
      <c r="L49" s="13"/>
      <c r="M49" s="13"/>
      <c r="N49" s="13"/>
    </row>
    <row r="50" spans="1:14" x14ac:dyDescent="0.2">
      <c r="A50" s="15">
        <v>11</v>
      </c>
      <c r="B50" s="7" t="s">
        <v>28</v>
      </c>
      <c r="C50" s="20">
        <v>1</v>
      </c>
      <c r="D50" s="16" t="b">
        <f>TRUE()</f>
        <v>1</v>
      </c>
      <c r="E50" s="21" t="b">
        <f>TRUE()</f>
        <v>1</v>
      </c>
      <c r="F50" s="21" t="b">
        <f>TRUE()</f>
        <v>1</v>
      </c>
      <c r="G50" s="26" t="b">
        <f>TRUE()</f>
        <v>1</v>
      </c>
      <c r="H50" s="21" t="b">
        <f>TRUE()</f>
        <v>1</v>
      </c>
      <c r="I50" s="7">
        <f>Calculation!D14*C50</f>
        <v>0</v>
      </c>
      <c r="J50" s="28">
        <f>IF(HLOOKUP(Calculation!$D$4,$D$40:$H$65,A50,0),1,0)</f>
        <v>1</v>
      </c>
      <c r="K50" s="7">
        <f t="shared" si="0"/>
        <v>1</v>
      </c>
      <c r="L50" s="13"/>
      <c r="M50" s="13"/>
      <c r="N50" s="13"/>
    </row>
    <row r="51" spans="1:14" x14ac:dyDescent="0.2">
      <c r="A51" s="15">
        <v>12</v>
      </c>
      <c r="B51" s="7" t="s">
        <v>29</v>
      </c>
      <c r="C51" s="20">
        <v>1</v>
      </c>
      <c r="D51" s="16" t="b">
        <f>TRUE()</f>
        <v>1</v>
      </c>
      <c r="E51" s="21" t="b">
        <f>TRUE()</f>
        <v>1</v>
      </c>
      <c r="F51" s="21" t="b">
        <f>TRUE()</f>
        <v>1</v>
      </c>
      <c r="G51" s="26" t="b">
        <f>TRUE()</f>
        <v>1</v>
      </c>
      <c r="H51" s="21" t="b">
        <f>TRUE()</f>
        <v>1</v>
      </c>
      <c r="I51" s="7">
        <f>Calculation!D15*C51</f>
        <v>0</v>
      </c>
      <c r="J51" s="28">
        <f>IF(HLOOKUP(Calculation!$D$4,$D$40:$H$65,A51,0),1,0)</f>
        <v>1</v>
      </c>
      <c r="K51" s="7">
        <f t="shared" si="0"/>
        <v>1</v>
      </c>
      <c r="L51" s="13"/>
      <c r="M51" s="13"/>
      <c r="N51" s="13"/>
    </row>
    <row r="52" spans="1:14" x14ac:dyDescent="0.2">
      <c r="A52" s="15">
        <v>13</v>
      </c>
      <c r="B52" s="7" t="s">
        <v>47</v>
      </c>
      <c r="C52" s="20">
        <v>1</v>
      </c>
      <c r="D52" s="16" t="b">
        <f>TRUE()</f>
        <v>1</v>
      </c>
      <c r="E52" s="21" t="b">
        <f>TRUE()</f>
        <v>1</v>
      </c>
      <c r="F52" s="20" t="b">
        <f>FALSE()</f>
        <v>0</v>
      </c>
      <c r="G52" s="26" t="b">
        <f>TRUE()</f>
        <v>1</v>
      </c>
      <c r="H52" s="21" t="b">
        <f>TRUE()</f>
        <v>1</v>
      </c>
      <c r="I52" s="7">
        <f>Calculation!D16*C52</f>
        <v>0</v>
      </c>
      <c r="J52" s="28">
        <f>IF(HLOOKUP(Calculation!$D$4,$D$40:$H$65,A52,0),1,0)</f>
        <v>1</v>
      </c>
      <c r="K52" s="7">
        <f t="shared" si="0"/>
        <v>1</v>
      </c>
      <c r="L52" s="13"/>
      <c r="M52" s="13"/>
      <c r="N52" s="13"/>
    </row>
    <row r="53" spans="1:14" x14ac:dyDescent="0.2">
      <c r="A53" s="15">
        <v>14</v>
      </c>
      <c r="B53" s="7" t="s">
        <v>52</v>
      </c>
      <c r="C53" s="20">
        <v>2</v>
      </c>
      <c r="D53" s="16" t="b">
        <f>TRUE()</f>
        <v>1</v>
      </c>
      <c r="E53" s="21" t="b">
        <f>TRUE()</f>
        <v>1</v>
      </c>
      <c r="F53" s="21" t="b">
        <f>TRUE()</f>
        <v>1</v>
      </c>
      <c r="G53" s="26" t="b">
        <f>TRUE()</f>
        <v>1</v>
      </c>
      <c r="H53" s="21" t="b">
        <f>TRUE()</f>
        <v>1</v>
      </c>
      <c r="I53" s="7">
        <f>Calculation!D17*C53</f>
        <v>0</v>
      </c>
      <c r="J53" s="28">
        <f>IF(HLOOKUP(Calculation!$D$4,$D$40:$H$65,A53,0),1,0)</f>
        <v>1</v>
      </c>
      <c r="K53" s="7">
        <f t="shared" si="0"/>
        <v>1</v>
      </c>
      <c r="L53" s="13"/>
      <c r="M53" s="13"/>
      <c r="N53" s="13"/>
    </row>
    <row r="54" spans="1:14" x14ac:dyDescent="0.2">
      <c r="A54" s="15">
        <v>15</v>
      </c>
      <c r="B54" s="7" t="s">
        <v>53</v>
      </c>
      <c r="C54" s="20">
        <v>2</v>
      </c>
      <c r="D54" s="16" t="b">
        <f>TRUE()</f>
        <v>1</v>
      </c>
      <c r="E54" s="21" t="b">
        <f>TRUE()</f>
        <v>1</v>
      </c>
      <c r="F54" s="20" t="b">
        <f>FALSE()</f>
        <v>0</v>
      </c>
      <c r="G54" s="26" t="b">
        <f>TRUE()</f>
        <v>1</v>
      </c>
      <c r="H54" s="21" t="b">
        <f>TRUE()</f>
        <v>1</v>
      </c>
      <c r="I54" s="7">
        <f>Calculation!D18*C54</f>
        <v>0</v>
      </c>
      <c r="J54" s="28">
        <f>IF(HLOOKUP(Calculation!$D$4,$D$40:$H$65,A54,0),1,0)</f>
        <v>1</v>
      </c>
      <c r="K54" s="7">
        <f t="shared" si="0"/>
        <v>1</v>
      </c>
      <c r="L54" s="13"/>
      <c r="M54" s="13"/>
      <c r="N54" s="13"/>
    </row>
    <row r="55" spans="1:14" x14ac:dyDescent="0.2">
      <c r="A55" s="15">
        <v>16</v>
      </c>
      <c r="B55" s="7" t="s">
        <v>69</v>
      </c>
      <c r="C55" s="20">
        <v>1</v>
      </c>
      <c r="D55" s="16" t="b">
        <f>TRUE()</f>
        <v>1</v>
      </c>
      <c r="E55" s="21" t="b">
        <f>TRUE()</f>
        <v>1</v>
      </c>
      <c r="F55" s="20" t="b">
        <f>FALSE()</f>
        <v>0</v>
      </c>
      <c r="G55" s="26" t="b">
        <f>TRUE()</f>
        <v>1</v>
      </c>
      <c r="H55" s="21" t="b">
        <f>TRUE()</f>
        <v>1</v>
      </c>
      <c r="I55" s="7">
        <f>Calculation!D19*C55</f>
        <v>0</v>
      </c>
      <c r="J55" s="28">
        <f>IF(HLOOKUP(Calculation!$D$4,$D$40:$H$65,A55,0),1,0)</f>
        <v>1</v>
      </c>
      <c r="K55" s="7">
        <f t="shared" si="0"/>
        <v>1</v>
      </c>
      <c r="L55" s="13"/>
      <c r="M55" s="13"/>
      <c r="N55" s="13"/>
    </row>
    <row r="56" spans="1:14" x14ac:dyDescent="0.2">
      <c r="A56" s="15">
        <v>17</v>
      </c>
      <c r="B56" s="7" t="s">
        <v>66</v>
      </c>
      <c r="C56" s="20">
        <v>2</v>
      </c>
      <c r="D56" s="16" t="b">
        <f>TRUE()</f>
        <v>1</v>
      </c>
      <c r="E56" s="20" t="b">
        <f>FALSE()</f>
        <v>0</v>
      </c>
      <c r="F56" s="20" t="b">
        <f>FALSE()</f>
        <v>0</v>
      </c>
      <c r="G56" s="26" t="b">
        <f>TRUE()</f>
        <v>1</v>
      </c>
      <c r="H56" s="20" t="b">
        <f>FALSE()</f>
        <v>0</v>
      </c>
      <c r="I56" s="7">
        <f>Calculation!D20*C56</f>
        <v>0</v>
      </c>
      <c r="J56" s="28">
        <f>IF(HLOOKUP(Calculation!$D$4,$D$40:$H$65,A56,0),1,0)</f>
        <v>1</v>
      </c>
      <c r="K56" s="7">
        <f t="shared" si="0"/>
        <v>1</v>
      </c>
      <c r="L56" s="13"/>
      <c r="M56" s="13"/>
      <c r="N56" s="13"/>
    </row>
    <row r="57" spans="1:14" x14ac:dyDescent="0.2">
      <c r="A57" s="15">
        <v>18</v>
      </c>
      <c r="B57" s="7" t="s">
        <v>67</v>
      </c>
      <c r="C57" s="20">
        <v>2</v>
      </c>
      <c r="D57" s="16" t="b">
        <f>TRUE()</f>
        <v>1</v>
      </c>
      <c r="E57" s="20" t="b">
        <f>FALSE()</f>
        <v>0</v>
      </c>
      <c r="F57" s="20" t="b">
        <f>FALSE()</f>
        <v>0</v>
      </c>
      <c r="G57" s="26" t="b">
        <f>TRUE()</f>
        <v>1</v>
      </c>
      <c r="H57" s="20" t="b">
        <f>FALSE()</f>
        <v>0</v>
      </c>
      <c r="I57" s="7">
        <f>Calculation!D21*C57</f>
        <v>0</v>
      </c>
      <c r="J57" s="28">
        <f>IF(HLOOKUP(Calculation!$D$4,$D$40:$H$65,A57,0),1,0)</f>
        <v>1</v>
      </c>
      <c r="K57" s="7">
        <f t="shared" si="0"/>
        <v>1</v>
      </c>
      <c r="L57" s="13"/>
      <c r="M57" s="13"/>
      <c r="N57" s="13"/>
    </row>
    <row r="58" spans="1:14" x14ac:dyDescent="0.2">
      <c r="A58" s="15">
        <v>19</v>
      </c>
      <c r="B58" s="7" t="s">
        <v>54</v>
      </c>
      <c r="C58" s="20">
        <v>1</v>
      </c>
      <c r="D58" s="16" t="b">
        <f>TRUE()</f>
        <v>1</v>
      </c>
      <c r="E58" s="21" t="b">
        <f>TRUE()</f>
        <v>1</v>
      </c>
      <c r="F58" s="20" t="b">
        <f>FALSE()</f>
        <v>0</v>
      </c>
      <c r="G58" s="26" t="b">
        <f>TRUE()</f>
        <v>1</v>
      </c>
      <c r="H58" s="21" t="b">
        <f>TRUE()</f>
        <v>1</v>
      </c>
      <c r="I58" s="7">
        <f>Calculation!D22*C58</f>
        <v>0</v>
      </c>
      <c r="J58" s="28">
        <f>IF(HLOOKUP(Calculation!$D$4,$D$40:$H$65,A58,0),1,0)</f>
        <v>1</v>
      </c>
      <c r="K58" s="7">
        <f t="shared" si="0"/>
        <v>1</v>
      </c>
      <c r="L58" s="13"/>
      <c r="M58" s="13"/>
      <c r="N58" s="13"/>
    </row>
    <row r="59" spans="1:14" x14ac:dyDescent="0.2">
      <c r="A59" s="15">
        <v>20</v>
      </c>
      <c r="B59" s="7" t="s">
        <v>32</v>
      </c>
      <c r="C59" s="20">
        <v>1</v>
      </c>
      <c r="D59" s="16" t="b">
        <f>TRUE()</f>
        <v>1</v>
      </c>
      <c r="E59" s="21" t="b">
        <f>TRUE()</f>
        <v>1</v>
      </c>
      <c r="F59" s="20" t="b">
        <f>FALSE()</f>
        <v>0</v>
      </c>
      <c r="G59" s="26" t="b">
        <f>TRUE()</f>
        <v>1</v>
      </c>
      <c r="H59" s="21" t="b">
        <f>TRUE()</f>
        <v>1</v>
      </c>
      <c r="I59" s="7">
        <f>Calculation!D23*C59</f>
        <v>0</v>
      </c>
      <c r="J59" s="28">
        <f>IF(HLOOKUP(Calculation!$D$4,$D$40:$H$65,A59,0),1,0)</f>
        <v>1</v>
      </c>
      <c r="K59" s="7">
        <f t="shared" si="0"/>
        <v>1</v>
      </c>
      <c r="L59" s="13"/>
      <c r="M59" s="13"/>
      <c r="N59" s="13"/>
    </row>
    <row r="60" spans="1:14" x14ac:dyDescent="0.2">
      <c r="A60" s="15">
        <v>21</v>
      </c>
      <c r="B60" s="7" t="s">
        <v>33</v>
      </c>
      <c r="C60" s="20">
        <v>1</v>
      </c>
      <c r="D60" s="16" t="b">
        <f>TRUE()</f>
        <v>1</v>
      </c>
      <c r="E60" s="21" t="b">
        <f>TRUE()</f>
        <v>1</v>
      </c>
      <c r="F60" s="21" t="b">
        <f>TRUE()</f>
        <v>1</v>
      </c>
      <c r="G60" s="26" t="b">
        <f>TRUE()</f>
        <v>1</v>
      </c>
      <c r="H60" s="21" t="b">
        <f>TRUE()</f>
        <v>1</v>
      </c>
      <c r="I60" s="7">
        <f>Calculation!D24*C60</f>
        <v>0</v>
      </c>
      <c r="J60" s="28">
        <f>IF(HLOOKUP(Calculation!$D$4,$D$40:$H$65,A60,0),1,0)</f>
        <v>1</v>
      </c>
      <c r="K60" s="7">
        <f t="shared" si="0"/>
        <v>1</v>
      </c>
      <c r="L60" s="13"/>
      <c r="M60" s="13"/>
      <c r="N60" s="13"/>
    </row>
    <row r="61" spans="1:14" x14ac:dyDescent="0.2">
      <c r="A61" s="15">
        <v>22</v>
      </c>
      <c r="B61" s="11" t="s">
        <v>34</v>
      </c>
      <c r="C61" s="21">
        <v>1</v>
      </c>
      <c r="D61" s="16" t="b">
        <f>TRUE()</f>
        <v>1</v>
      </c>
      <c r="E61" s="21" t="b">
        <f>TRUE()</f>
        <v>1</v>
      </c>
      <c r="F61" s="21" t="b">
        <f>TRUE()</f>
        <v>1</v>
      </c>
      <c r="G61" s="26" t="b">
        <f>TRUE()</f>
        <v>1</v>
      </c>
      <c r="H61" s="21" t="b">
        <f>TRUE()</f>
        <v>1</v>
      </c>
      <c r="I61" s="7">
        <f>Calculation!D25*C61</f>
        <v>0</v>
      </c>
      <c r="J61" s="28">
        <f>IF(HLOOKUP(Calculation!$D$4,$D$40:$H$65,A61,0),1,0)</f>
        <v>1</v>
      </c>
      <c r="K61" s="7">
        <f t="shared" si="0"/>
        <v>1</v>
      </c>
      <c r="L61" s="13"/>
      <c r="M61" s="13"/>
      <c r="N61" s="13"/>
    </row>
    <row r="62" spans="1:14" x14ac:dyDescent="0.2">
      <c r="A62" s="15">
        <v>23</v>
      </c>
      <c r="B62" s="11" t="s">
        <v>68</v>
      </c>
      <c r="C62" s="21">
        <v>1</v>
      </c>
      <c r="D62" s="16" t="b">
        <f>TRUE()</f>
        <v>1</v>
      </c>
      <c r="E62" s="21" t="b">
        <f>TRUE()</f>
        <v>1</v>
      </c>
      <c r="F62" s="21" t="b">
        <f>FALSE()</f>
        <v>0</v>
      </c>
      <c r="G62" s="26" t="b">
        <f>TRUE()</f>
        <v>1</v>
      </c>
      <c r="H62" s="21" t="b">
        <f>TRUE()</f>
        <v>1</v>
      </c>
      <c r="I62" s="7">
        <f>Calculation!D26*C62</f>
        <v>0</v>
      </c>
      <c r="J62" s="28">
        <f>IF(HLOOKUP(Calculation!$D$4,$D$40:$H$65,A62,0),1,0)</f>
        <v>1</v>
      </c>
      <c r="K62" s="7">
        <f t="shared" si="0"/>
        <v>1</v>
      </c>
      <c r="L62" s="13"/>
      <c r="M62" s="13"/>
      <c r="N62" s="13"/>
    </row>
    <row r="63" spans="1:14" x14ac:dyDescent="0.2">
      <c r="A63" s="15">
        <v>24</v>
      </c>
      <c r="B63" s="7" t="s">
        <v>55</v>
      </c>
      <c r="C63" s="20">
        <v>1</v>
      </c>
      <c r="D63" s="16" t="b">
        <f>TRUE()</f>
        <v>1</v>
      </c>
      <c r="E63" s="21" t="b">
        <f>TRUE()</f>
        <v>1</v>
      </c>
      <c r="F63" s="21" t="b">
        <f>TRUE()</f>
        <v>1</v>
      </c>
      <c r="G63" s="26" t="b">
        <f>TRUE()</f>
        <v>1</v>
      </c>
      <c r="H63" s="21" t="b">
        <f>TRUE()</f>
        <v>1</v>
      </c>
      <c r="I63" s="7">
        <f>Calculation!D27*C63</f>
        <v>0</v>
      </c>
      <c r="J63" s="28">
        <f>IF(HLOOKUP(Calculation!$D$4,$D$40:$H$65,A63,0),1,0)</f>
        <v>1</v>
      </c>
      <c r="K63" s="7">
        <f t="shared" si="0"/>
        <v>1</v>
      </c>
      <c r="L63" s="13"/>
      <c r="M63" s="13"/>
      <c r="N63" s="13"/>
    </row>
    <row r="64" spans="1:14" x14ac:dyDescent="0.2">
      <c r="A64" s="15">
        <v>25</v>
      </c>
      <c r="B64" s="11" t="s">
        <v>56</v>
      </c>
      <c r="C64" s="22">
        <v>1</v>
      </c>
      <c r="D64" s="16" t="b">
        <f>TRUE()</f>
        <v>1</v>
      </c>
      <c r="E64" s="23" t="b">
        <f>TRUE()</f>
        <v>1</v>
      </c>
      <c r="F64" s="20" t="b">
        <f>FALSE()</f>
        <v>0</v>
      </c>
      <c r="G64" s="26" t="b">
        <f>TRUE()</f>
        <v>1</v>
      </c>
      <c r="H64" s="23" t="b">
        <f>TRUE()</f>
        <v>1</v>
      </c>
      <c r="I64" s="7">
        <f>Calculation!D28*C64</f>
        <v>0</v>
      </c>
      <c r="J64" s="28">
        <f>IF(HLOOKUP(Calculation!$D$4,$D$40:$H$65,A64,0),1,0)</f>
        <v>1</v>
      </c>
      <c r="K64" s="7">
        <f t="shared" si="0"/>
        <v>1</v>
      </c>
      <c r="L64" s="13"/>
      <c r="M64" s="13"/>
      <c r="N64" s="13"/>
    </row>
    <row r="65" spans="1:15" x14ac:dyDescent="0.2">
      <c r="A65" s="15">
        <v>26</v>
      </c>
      <c r="B65" s="11" t="s">
        <v>80</v>
      </c>
      <c r="C65" s="22">
        <v>1</v>
      </c>
      <c r="D65" s="20" t="b">
        <f>FALSE()</f>
        <v>0</v>
      </c>
      <c r="E65" s="20" t="b">
        <f>FALSE()</f>
        <v>0</v>
      </c>
      <c r="F65" s="20" t="b">
        <f>FALSE()</f>
        <v>0</v>
      </c>
      <c r="G65" s="59" t="b">
        <f>TRUE()</f>
        <v>1</v>
      </c>
      <c r="H65" s="20" t="b">
        <f>FALSE()</f>
        <v>0</v>
      </c>
      <c r="I65" s="24">
        <f>IF(AND(J65,OR(0&lt;I42,0&lt;I44, 0&lt;I45,0&lt;I46,0&lt;I56,0&lt;I57)),1,0)</f>
        <v>0</v>
      </c>
      <c r="J65" s="28">
        <f>IF(HLOOKUP(Calculation!$D$4,$D$40:$H$65,A65,0),1,0)</f>
        <v>0</v>
      </c>
      <c r="K65" s="7">
        <v>1</v>
      </c>
      <c r="L65" s="13"/>
      <c r="M65" s="13"/>
      <c r="N65" s="13"/>
    </row>
    <row r="66" spans="1:15" x14ac:dyDescent="0.2">
      <c r="A66" s="13"/>
      <c r="B66" s="97" t="s">
        <v>76</v>
      </c>
      <c r="C66" s="98"/>
      <c r="D66" s="98"/>
      <c r="E66" s="98"/>
      <c r="F66" s="99"/>
      <c r="G66" s="25"/>
      <c r="H66" s="25"/>
      <c r="I66" s="29" t="b">
        <f>SUM(I42:I65)&lt;=I41</f>
        <v>1</v>
      </c>
      <c r="J66" s="27" t="s">
        <v>134</v>
      </c>
      <c r="K66" s="7" t="b">
        <f>AND(K42:K65)</f>
        <v>1</v>
      </c>
      <c r="L66" s="13"/>
      <c r="M66" s="13"/>
      <c r="N66" s="13"/>
      <c r="O66" s="13"/>
    </row>
    <row r="67" spans="1:15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5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5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5" x14ac:dyDescent="0.2">
      <c r="A70" s="100" t="s">
        <v>81</v>
      </c>
      <c r="B70" s="101"/>
      <c r="C70" s="101"/>
      <c r="D70" s="102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5" x14ac:dyDescent="0.2">
      <c r="A71" s="7">
        <v>0</v>
      </c>
      <c r="B71" s="7" t="s">
        <v>39</v>
      </c>
      <c r="C71" s="7" t="s">
        <v>18</v>
      </c>
      <c r="D71" s="7" t="s">
        <v>84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5" x14ac:dyDescent="0.2">
      <c r="A72" s="7">
        <v>1</v>
      </c>
      <c r="B72" s="7" t="s">
        <v>40</v>
      </c>
      <c r="C72" s="7" t="s">
        <v>12</v>
      </c>
      <c r="D72" s="7" t="s">
        <v>83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5" x14ac:dyDescent="0.2">
      <c r="A73" s="7">
        <v>2</v>
      </c>
      <c r="B73" s="7" t="s">
        <v>41</v>
      </c>
      <c r="C73" s="7" t="s">
        <v>17</v>
      </c>
      <c r="D73" s="7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5" x14ac:dyDescent="0.2">
      <c r="A74" s="7">
        <v>3</v>
      </c>
      <c r="B74" s="7" t="s">
        <v>10</v>
      </c>
      <c r="C74" s="7" t="s">
        <v>133</v>
      </c>
      <c r="D74" s="7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5" x14ac:dyDescent="0.2">
      <c r="A75" s="7">
        <v>4</v>
      </c>
      <c r="B75" s="7"/>
      <c r="C75" s="7" t="s">
        <v>132</v>
      </c>
      <c r="D75" s="7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5" x14ac:dyDescent="0.2">
      <c r="A76" s="7">
        <v>5</v>
      </c>
      <c r="B76" s="7"/>
      <c r="C76" s="7"/>
      <c r="D76" s="7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5" x14ac:dyDescent="0.2">
      <c r="A77" s="7">
        <v>6</v>
      </c>
      <c r="B77" s="7"/>
      <c r="C77" s="7"/>
      <c r="D77" s="7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5" x14ac:dyDescent="0.2">
      <c r="A78" s="7">
        <v>7</v>
      </c>
      <c r="B78" s="7"/>
      <c r="C78" s="7"/>
      <c r="D78" s="7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5" x14ac:dyDescent="0.2">
      <c r="A79" s="7">
        <v>8</v>
      </c>
      <c r="B79" s="7"/>
      <c r="C79" s="7"/>
      <c r="D79" s="7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5" x14ac:dyDescent="0.2">
      <c r="A80" s="7">
        <v>9</v>
      </c>
      <c r="B80" s="7"/>
      <c r="C80" s="7"/>
      <c r="D80" s="7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x14ac:dyDescent="0.2">
      <c r="A81" s="7">
        <v>10</v>
      </c>
      <c r="B81" s="7"/>
      <c r="C81" s="7"/>
      <c r="D81" s="7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x14ac:dyDescent="0.2">
      <c r="A82" s="7">
        <v>11</v>
      </c>
      <c r="B82" s="7"/>
      <c r="C82" s="7"/>
      <c r="D82" s="7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x14ac:dyDescent="0.2">
      <c r="A83" s="7">
        <v>12</v>
      </c>
      <c r="B83" s="7"/>
      <c r="C83" s="7"/>
      <c r="D83" s="7"/>
      <c r="E83" s="13"/>
      <c r="F83" s="13"/>
      <c r="G83" s="13"/>
      <c r="H83" s="13"/>
      <c r="I83" s="13"/>
      <c r="J83" s="13"/>
      <c r="K83" s="13"/>
      <c r="L83" s="13"/>
      <c r="M83" s="13"/>
      <c r="N83" s="13"/>
    </row>
  </sheetData>
  <mergeCells count="7">
    <mergeCell ref="B66:F66"/>
    <mergeCell ref="A70:D70"/>
    <mergeCell ref="C1:F1"/>
    <mergeCell ref="G1:J1"/>
    <mergeCell ref="B37:L37"/>
    <mergeCell ref="C39:H39"/>
    <mergeCell ref="I39:J39"/>
  </mergeCells>
  <phoneticPr fontId="5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Roman,標準"&amp;A</oddHeader>
    <oddFooter>&amp;C&amp;"Times New Roman,標準"ページ &amp;P</oddFooter>
  </headerFooter>
  <ignoredErrors>
    <ignoredError sqref="M5 F53:F54 E47:F47 F43 G42 G44:G46 H47 G48:G49 F52 G56:G57 F58:F59 F62:F63 F64 G65 F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Calculation Instructions</vt:lpstr>
      <vt:lpstr>Calculation Instructions Origin</vt:lpstr>
      <vt:lpstr>Calculation</vt:lpstr>
      <vt:lpstr>DataTable</vt:lpstr>
    </vt:vector>
  </TitlesOfParts>
  <Company>FOR-A COMPANY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nogami</dc:creator>
  <dc:description/>
  <cp:lastModifiedBy>ip</cp:lastModifiedBy>
  <cp:revision>18</cp:revision>
  <cp:lastPrinted>2016-08-30T08:17:53Z</cp:lastPrinted>
  <dcterms:created xsi:type="dcterms:W3CDTF">2016-05-31T02:24:00Z</dcterms:created>
  <dcterms:modified xsi:type="dcterms:W3CDTF">2019-07-29T05:20:21Z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FOR-A COMPANY LIMITED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1041-9.1.0.4586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